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ff Files\Kaela\Claims &amp; Bills\2021 C&amp;B\"/>
    </mc:Choice>
  </mc:AlternateContent>
  <xr:revisionPtr revIDLastSave="0" documentId="13_ncr:1_{4010DBD5-7104-439C-9FB0-180D5C755EF0}" xr6:coauthVersionLast="46" xr6:coauthVersionMax="46" xr10:uidLastSave="{00000000-0000-0000-0000-000000000000}"/>
  <bookViews>
    <workbookView xWindow="-120" yWindow="-120" windowWidth="29040" windowHeight="15840" xr2:uid="{2A766918-BBAE-4B1C-9AC4-80DB9BA612C7}"/>
  </bookViews>
  <sheets>
    <sheet name="Summary" sheetId="1" r:id="rId1"/>
    <sheet name="03 10" sheetId="11" r:id="rId2"/>
    <sheet name="03 17" sheetId="12" r:id="rId3"/>
    <sheet name="03 24" sheetId="13" r:id="rId4"/>
  </sheets>
  <externalReferences>
    <externalReference r:id="rId5"/>
  </externalReferences>
  <definedNames>
    <definedName name="_xlnm.Print_Area" localSheetId="1">'03 10'!$A$1:$E$61</definedName>
    <definedName name="_xlnm.Print_Area" localSheetId="2">'03 17'!$A$1:$E$57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1" l="1"/>
  <c r="D59" i="1"/>
  <c r="D52" i="1"/>
  <c r="D27" i="1"/>
  <c r="D18" i="1"/>
  <c r="D8" i="1"/>
  <c r="C8" i="1"/>
  <c r="D51" i="13"/>
  <c r="D40" i="13"/>
  <c r="E34" i="13"/>
  <c r="D12" i="13"/>
  <c r="D49" i="13" s="1"/>
  <c r="D55" i="13" s="1"/>
  <c r="D53" i="13" s="1"/>
  <c r="B5" i="13"/>
  <c r="B6" i="13" s="1"/>
  <c r="B7" i="13" s="1"/>
  <c r="B8" i="13" s="1"/>
  <c r="B9" i="13" s="1"/>
  <c r="B39" i="13" l="1"/>
  <c r="B30" i="13"/>
  <c r="B29" i="13" s="1"/>
  <c r="B28" i="13" s="1"/>
  <c r="B27" i="13" s="1"/>
  <c r="B31" i="13" s="1"/>
  <c r="B32" i="13" s="1"/>
  <c r="B10" i="13"/>
  <c r="B38" i="13"/>
  <c r="B12" i="13"/>
  <c r="B40" i="13"/>
  <c r="B11" i="13"/>
  <c r="B37" i="13"/>
  <c r="B36" i="13"/>
  <c r="B35" i="13"/>
  <c r="B13" i="13"/>
  <c r="D56" i="13"/>
  <c r="E52" i="13"/>
  <c r="D51" i="1" l="1"/>
  <c r="D67" i="12"/>
  <c r="E50" i="12"/>
  <c r="D43" i="12"/>
  <c r="D11" i="12"/>
  <c r="D10" i="12"/>
  <c r="D65" i="12" s="1"/>
  <c r="D71" i="12" s="1"/>
  <c r="D69" i="12" s="1"/>
  <c r="B5" i="12"/>
  <c r="B6" i="12" s="1"/>
  <c r="B7" i="12" s="1"/>
  <c r="B8" i="12" s="1"/>
  <c r="B9" i="12" s="1"/>
  <c r="I7" i="1"/>
  <c r="D69" i="1"/>
  <c r="D63" i="1"/>
  <c r="D57" i="1"/>
  <c r="D50" i="1"/>
  <c r="D50" i="11"/>
  <c r="E33" i="11"/>
  <c r="D11" i="11"/>
  <c r="D10" i="11"/>
  <c r="D48" i="11" s="1"/>
  <c r="D54" i="11" s="1"/>
  <c r="D52" i="11" s="1"/>
  <c r="B5" i="11"/>
  <c r="B6" i="11" s="1"/>
  <c r="B7" i="11" s="1"/>
  <c r="B8" i="11" s="1"/>
  <c r="B9" i="11" s="1"/>
  <c r="D86" i="1"/>
  <c r="D34" i="1"/>
  <c r="B54" i="12" l="1"/>
  <c r="B13" i="12"/>
  <c r="B53" i="12"/>
  <c r="B12" i="12"/>
  <c r="B10" i="12"/>
  <c r="B46" i="12"/>
  <c r="B45" i="12" s="1"/>
  <c r="B44" i="12" s="1"/>
  <c r="B43" i="12" s="1"/>
  <c r="B47" i="12" s="1"/>
  <c r="B48" i="12" s="1"/>
  <c r="B56" i="12"/>
  <c r="B52" i="12"/>
  <c r="B55" i="12"/>
  <c r="B51" i="12"/>
  <c r="B11" i="12"/>
  <c r="D72" i="12"/>
  <c r="E68" i="12"/>
  <c r="B36" i="11"/>
  <c r="B35" i="11"/>
  <c r="B34" i="11"/>
  <c r="B13" i="11"/>
  <c r="B29" i="11"/>
  <c r="B28" i="11" s="1"/>
  <c r="B27" i="11" s="1"/>
  <c r="B26" i="11" s="1"/>
  <c r="B30" i="11" s="1"/>
  <c r="B31" i="11" s="1"/>
  <c r="B12" i="11"/>
  <c r="B37" i="11"/>
  <c r="B10" i="11"/>
  <c r="B39" i="11"/>
  <c r="B11" i="11"/>
  <c r="B38" i="11"/>
  <c r="D55" i="11"/>
  <c r="E51" i="11"/>
  <c r="D85" i="1" l="1"/>
  <c r="D26" i="1" l="1"/>
  <c r="C26" i="1"/>
  <c r="D7" i="1"/>
  <c r="C7" i="1"/>
  <c r="D17" i="1"/>
  <c r="D25" i="1" l="1"/>
  <c r="C25" i="1"/>
  <c r="D16" i="1"/>
  <c r="D6" i="1"/>
  <c r="C6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D31" i="1"/>
  <c r="B29" i="1"/>
  <c r="B37" i="1" s="1"/>
  <c r="B28" i="1"/>
  <c r="B36" i="1" s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<sst xmlns="http://schemas.openxmlformats.org/spreadsheetml/2006/main" count="237" uniqueCount="108">
  <si>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</si>
  <si>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</si>
  <si>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</si>
  <si>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</si>
  <si>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</si>
  <si>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</si>
  <si>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</si>
  <si>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</si>
  <si>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</si>
  <si>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</si>
  <si>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</si>
  <si>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</si>
  <si>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</si>
  <si>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</si>
  <si>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</si>
  <si>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</si>
  <si>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</si>
  <si>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</si>
  <si>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</si>
  <si>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</si>
  <si>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</si>
  <si>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</si>
  <si>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</si>
  <si>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</si>
  <si>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</si>
  <si>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</si>
  <si>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</si>
  <si>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</si>
  <si>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</si>
  <si>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</si>
  <si>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</si>
  <si>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</si>
  <si>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</si>
  <si>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</si>
  <si>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</si>
  <si>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</si>
  <si>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</si>
  <si>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</si>
  <si>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</si>
  <si>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</si>
  <si>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</si>
  <si>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</si>
  <si>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</si>
  <si>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</si>
  <si>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</si>
  <si>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</si>
  <si>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</si>
  <si>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</si>
  <si>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</si>
  <si>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</si>
  <si>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</si>
  <si>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</si>
  <si>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</si>
  <si>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</si>
  <si>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</si>
  <si>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</si>
  <si>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</si>
  <si>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</si>
  <si>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</si>
  <si>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</si>
  <si>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</si>
  <si>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</si>
  <si>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</si>
  <si>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</si>
  <si>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</si>
  <si>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 xml:space="preserve">Hometown Health Wire </t>
  </si>
  <si>
    <t xml:space="preserve">Infinisource Checks Transfer </t>
  </si>
  <si>
    <t>Hometown Health Wire</t>
  </si>
  <si>
    <t xml:space="preserve">Wire Transfer ICMA 457 </t>
  </si>
  <si>
    <t>Workers comp  claims</t>
  </si>
  <si>
    <t>Investment Worksheet for 3/10/21</t>
  </si>
  <si>
    <t>78298-78421</t>
  </si>
  <si>
    <t>411875-411886</t>
  </si>
  <si>
    <t>Return items from 2/26 UB 001.03.2021</t>
  </si>
  <si>
    <t>Alfred Panelli Return item UB 002.03.2021</t>
  </si>
  <si>
    <t>Osbon return item UB 001.03.2021</t>
  </si>
  <si>
    <t>Return item Kim/Linda Zimmer UB 004.03.2021</t>
  </si>
  <si>
    <t>Maxor Claims (JE Note Yet Entered)</t>
  </si>
  <si>
    <t xml:space="preserve">Wire Transfer ICMA 457 # 213AA4644QGT3U11 </t>
  </si>
  <si>
    <t>Investment Worksheet for 3/17/2021</t>
  </si>
  <si>
    <t>78422-78525</t>
  </si>
  <si>
    <t>COBRA Deposit 3/9/21</t>
  </si>
  <si>
    <t>False Alarm Receipts</t>
  </si>
  <si>
    <t>Parks and Rec transaction recorded in March revenue batch</t>
  </si>
  <si>
    <t>Sewer direct deposit transaction recorded in March revenue batch</t>
  </si>
  <si>
    <t>Direct deposit transaction recorded in March revenue batch</t>
  </si>
  <si>
    <t>Transactions posted to bank in February recorded in March revenue batch</t>
  </si>
  <si>
    <t>Monthly Nova Time Usage</t>
  </si>
  <si>
    <t>Orphaned parks and rec transaction from 1/23 that was not funded through JetPay until 3/4 and reflected in the bank as of 3/5</t>
  </si>
  <si>
    <t>Kania Return item UB 008.03.2021</t>
  </si>
  <si>
    <t>Cooper returned item S083730A-AMD-2021c</t>
  </si>
  <si>
    <t>BOFA FEB 2021 SRVC CHRG</t>
  </si>
  <si>
    <t>Workers comp  claims (CCMSI)</t>
  </si>
  <si>
    <t>213HA3718H7T3Q23</t>
  </si>
  <si>
    <t>Investment Worksheet for 3/24/2021</t>
  </si>
  <si>
    <t>Not processed yet due to IT Issues</t>
  </si>
  <si>
    <t>78526-78641</t>
  </si>
  <si>
    <t>411887-411923</t>
  </si>
  <si>
    <t>Workers comp  claims - CCMSI</t>
  </si>
  <si>
    <t xml:space="preserve">Wire Transfer ICMA 457 # 213OC3652BP21S72 </t>
  </si>
  <si>
    <t>213OC3729QWZ2G79</t>
  </si>
  <si>
    <t>****not included 4/12</t>
  </si>
  <si>
    <t>Account Description</t>
  </si>
  <si>
    <t>Program Description</t>
  </si>
  <si>
    <t>Function Description</t>
  </si>
  <si>
    <t>Fund Description</t>
  </si>
  <si>
    <t>Fund #</t>
  </si>
  <si>
    <t>3/4-3/25/21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</si>
</sst>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</numFmts>
  <fonts count="3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rgb="FF000A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  <xf numFmtId="0" fontId="31" fillId="0" borderId="0"/>
  </cellStyleXfs>
  <cellXfs count="189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20" fillId="0" borderId="0" xfId="0" applyFont="1"/>
    <xf numFmtId="0" fontId="8" fillId="0" borderId="0" xfId="0" applyFont="1" applyAlignment="1">
      <alignment wrapText="1"/>
    </xf>
    <xf numFmtId="0" fontId="32" fillId="0" borderId="0" xfId="0" applyFont="1"/>
    <xf numFmtId="40" fontId="21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0" xfId="0" applyFont="1" applyFill="1"/>
    <xf numFmtId="0" fontId="21" fillId="4" borderId="0" xfId="0" applyFont="1" applyFill="1" applyAlignment="1">
      <alignment horizontal="left"/>
    </xf>
    <xf numFmtId="16" fontId="8" fillId="0" borderId="0" xfId="0" applyNumberFormat="1" applyFont="1" applyAlignment="1">
      <alignment wrapText="1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169" fontId="10" fillId="0" borderId="0" xfId="2" applyNumberFormat="1" applyAlignment="1">
      <alignment horizontal="left"/>
    </xf>
    <xf numFmtId="164" fontId="6" fillId="0" borderId="0" xfId="1" applyFont="1" applyBorder="1" applyAlignment="1">
      <alignment horizontal="right"/>
    </xf>
    <xf numFmtId="0" fontId="2" fillId="0" borderId="22" xfId="1" applyNumberFormat="1" applyFont="1" applyBorder="1" applyAlignment="1">
      <alignment horizontal="left"/>
    </xf>
    <xf numFmtId="167" fontId="1" fillId="0" borderId="22" xfId="1" applyNumberFormat="1" applyBorder="1" applyAlignment="1">
      <alignment horizontal="center"/>
    </xf>
  </cellXfs>
  <cellStyles count="10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Normal 6" xfId="9" xr:uid="{2C55ABC1-E128-4E47-B2BA-C7BC5B5CF145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3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03"/>
      <sheetName val="03 10"/>
      <sheetName val="03 17"/>
      <sheetName val="03 24"/>
      <sheetName val="03 31"/>
    </sheetNames>
    <sheetDataSet>
      <sheetData sheetId="0">
        <row r="10">
          <cell r="B10">
            <v>44257</v>
          </cell>
        </row>
      </sheetData>
      <sheetData sheetId="1">
        <row r="10">
          <cell r="B10">
            <v>44264</v>
          </cell>
        </row>
      </sheetData>
      <sheetData sheetId="2">
        <row r="10">
          <cell r="B10">
            <v>44271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108"/>
  <sheetViews>
    <sheetView tabSelected="1" zoomScale="90" zoomScaleNormal="90" workbookViewId="0">
      <selection activeCell="A3" sqref="A3"/>
    </sheetView>
  </sheetViews>
  <sheetFormatPr defaultColWidth="12.42578125" defaultRowHeight="15" x14ac:dyDescent="0.2"/>
  <cols>
    <col min="1" max="1" width="35.28515625" style="18" customWidth="1"/>
    <col min="2" max="2" width="13.570312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9.285156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44285</v>
      </c>
      <c r="IS1" s="10"/>
    </row>
    <row r="2" spans="1:253" ht="17.25" customHeight="1" x14ac:dyDescent="0.25">
      <c r="A2" s="11" t="s">
        <v>107</v>
      </c>
      <c r="B2" s="12"/>
      <c r="C2" s="3"/>
      <c r="D2" s="8" t="s">
        <v>4</v>
      </c>
      <c r="E2" s="13">
        <v>44298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44264</v>
      </c>
      <c r="C6" s="91" t="str">
        <f>'03 10'!E10</f>
        <v>78298-78421</v>
      </c>
      <c r="D6" s="32">
        <f>-'03 10'!D10</f>
        <v>636431.77</v>
      </c>
      <c r="E6" s="33"/>
      <c r="F6" s="34">
        <f>+B6</f>
        <v>44264</v>
      </c>
      <c r="G6" s="35">
        <v>0</v>
      </c>
      <c r="H6" s="34">
        <v>44260</v>
      </c>
      <c r="I6" s="36">
        <v>808.45</v>
      </c>
      <c r="J6" s="37"/>
      <c r="K6" s="38"/>
      <c r="IS6" s="10"/>
    </row>
    <row r="7" spans="1:253" ht="15.75" x14ac:dyDescent="0.25">
      <c r="A7" s="8"/>
      <c r="B7" s="12">
        <v>44271</v>
      </c>
      <c r="C7" s="18" t="str">
        <f>'03 17'!E10</f>
        <v>78422-78525</v>
      </c>
      <c r="D7" s="32">
        <f>-'03 17'!D10</f>
        <v>1098580.2</v>
      </c>
      <c r="E7" s="33"/>
      <c r="F7" s="34">
        <f>+B7</f>
        <v>44271</v>
      </c>
      <c r="G7" s="35">
        <v>0</v>
      </c>
      <c r="H7" s="34">
        <v>44271</v>
      </c>
      <c r="I7" s="17">
        <f>5000+67.03</f>
        <v>5067.03</v>
      </c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>
        <v>44278</v>
      </c>
      <c r="C8" s="40" t="str">
        <f>+'03 24'!E10</f>
        <v>78526-78641</v>
      </c>
      <c r="D8" s="32">
        <f>-'03 24'!D10</f>
        <v>919827.9</v>
      </c>
      <c r="E8" s="33"/>
      <c r="F8" s="34">
        <f>+B8</f>
        <v>44278</v>
      </c>
      <c r="G8" s="35"/>
      <c r="H8" s="34">
        <v>44278</v>
      </c>
      <c r="I8" s="36">
        <v>900</v>
      </c>
      <c r="J8" s="26"/>
      <c r="IS8" s="10"/>
    </row>
    <row r="9" spans="1:253" ht="14.45" customHeight="1" x14ac:dyDescent="0.2">
      <c r="A9" s="41"/>
      <c r="B9" s="12"/>
      <c r="C9" s="40"/>
      <c r="D9" s="32"/>
      <c r="E9" s="33"/>
      <c r="F9" s="34">
        <f>+B9</f>
        <v>0</v>
      </c>
      <c r="G9" s="35"/>
      <c r="H9" s="34"/>
      <c r="J9" s="26"/>
      <c r="IS9" s="10"/>
    </row>
    <row r="10" spans="1:253" ht="14.45" customHeight="1" x14ac:dyDescent="0.2">
      <c r="A10" s="41"/>
      <c r="B10" s="12"/>
      <c r="C10" s="40"/>
      <c r="D10" s="32"/>
      <c r="E10" s="33"/>
      <c r="F10" s="34">
        <f>+B10</f>
        <v>0</v>
      </c>
      <c r="G10" s="35"/>
      <c r="H10" s="34"/>
      <c r="I10" s="36"/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2654839.87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6775.48</v>
      </c>
      <c r="J14" s="46" t="s">
        <v>101</v>
      </c>
      <c r="K14" s="47"/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44264</v>
      </c>
      <c r="D16" s="48">
        <f>'03 10'!D11</f>
        <v>16613.82</v>
      </c>
      <c r="E16" s="33"/>
      <c r="F16" s="49" t="s">
        <v>16</v>
      </c>
      <c r="G16" s="35"/>
      <c r="H16" s="49"/>
      <c r="I16" s="36"/>
      <c r="J16" s="51"/>
    </row>
    <row r="17" spans="1:10" s="2" customFormat="1" ht="15" customHeight="1" x14ac:dyDescent="0.25">
      <c r="A17" s="50"/>
      <c r="B17" s="12">
        <f>B7</f>
        <v>44271</v>
      </c>
      <c r="C17" s="52"/>
      <c r="D17" s="48">
        <f>'03 17'!D11</f>
        <v>230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44278</v>
      </c>
      <c r="C18" s="53"/>
      <c r="D18" s="48">
        <f>+'03 24'!D11</f>
        <v>0</v>
      </c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16843.82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44264</v>
      </c>
      <c r="C25" s="106" t="str">
        <f>'03 10'!E12</f>
        <v>411875-411886</v>
      </c>
      <c r="D25" s="48">
        <f>-'03 10'!D12</f>
        <v>6550.51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44271</v>
      </c>
      <c r="C26" s="107">
        <f>'03 17'!E12</f>
        <v>0</v>
      </c>
      <c r="D26" s="48">
        <f>-'03 17'!D12</f>
        <v>0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44278</v>
      </c>
      <c r="C27" s="18"/>
      <c r="D27" s="48">
        <f>-'03 24'!D12</f>
        <v>414574.6</v>
      </c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421125.11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44264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44271</v>
      </c>
      <c r="C34" s="18"/>
      <c r="D34" s="48">
        <f>+'03 17'!D13</f>
        <v>0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44278</v>
      </c>
      <c r="C35" s="18"/>
      <c r="D35" s="48">
        <v>0</v>
      </c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0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83"/>
      <c r="C44" s="183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44264</v>
      </c>
      <c r="C50" s="18"/>
      <c r="D50" s="48">
        <f>-'03 10'!E33</f>
        <v>292490.53999999998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44271</v>
      </c>
      <c r="C51" s="18"/>
      <c r="D51" s="48">
        <f>-'03 17'!E50</f>
        <v>191888.57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44278</v>
      </c>
      <c r="C52" s="18"/>
      <c r="D52" s="48">
        <f>-'03 24'!E34</f>
        <v>231482.82</v>
      </c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715861.92999999993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44264</v>
      </c>
      <c r="C57" s="18"/>
      <c r="D57" s="32">
        <f>-'03 10'!D39</f>
        <v>289128.13</v>
      </c>
      <c r="E57" s="33"/>
      <c r="F57" s="49">
        <f>B57</f>
        <v>44264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44271</v>
      </c>
      <c r="C58" s="18"/>
      <c r="D58" s="32">
        <v>0</v>
      </c>
      <c r="E58" s="33"/>
      <c r="F58" s="49">
        <f>B58</f>
        <v>44271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44278</v>
      </c>
      <c r="C59" s="18"/>
      <c r="D59" s="32">
        <f>-'03 24'!D40</f>
        <v>402532.27</v>
      </c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44264</v>
      </c>
      <c r="C63" s="18"/>
      <c r="D63" s="48">
        <f>-'03 10'!D42</f>
        <v>1173887.3899999999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44271</v>
      </c>
      <c r="C64" s="18"/>
      <c r="D64" s="48"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44278</v>
      </c>
      <c r="C65" s="18"/>
      <c r="D65" s="48">
        <v>0</v>
      </c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44264</v>
      </c>
      <c r="C69" s="18"/>
      <c r="D69" s="32">
        <f>-'03 10'!D35</f>
        <v>1512370.1</v>
      </c>
      <c r="E69" s="33"/>
      <c r="F69" s="49">
        <f>+B69</f>
        <v>44264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44271</v>
      </c>
      <c r="C70" s="18"/>
      <c r="D70" s="32">
        <v>0</v>
      </c>
      <c r="E70" s="33"/>
      <c r="F70" s="49">
        <f>+B70</f>
        <v>44271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44278</v>
      </c>
      <c r="C71" s="18"/>
      <c r="D71" s="32">
        <f>-'03 24'!D36</f>
        <v>1461840.03</v>
      </c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4839757.92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44264</v>
      </c>
      <c r="C85" s="18"/>
      <c r="D85" s="48">
        <f>-'03 10'!D44</f>
        <v>0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44271</v>
      </c>
      <c r="C86" s="12"/>
      <c r="D86" s="48">
        <f>-'03 10'!D43</f>
        <v>0</v>
      </c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44278</v>
      </c>
      <c r="C87" s="12"/>
      <c r="D87" s="48">
        <v>0</v>
      </c>
      <c r="E87" s="184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0</v>
      </c>
      <c r="C88" s="18"/>
      <c r="D88" s="48"/>
      <c r="E88" s="184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5.75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15.75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thickBot="1" x14ac:dyDescent="0.3">
      <c r="A92" s="8" t="s">
        <v>13</v>
      </c>
      <c r="B92" s="12"/>
      <c r="C92" s="8"/>
      <c r="D92" s="44">
        <f>SUM(D85:D91)</f>
        <v>0</v>
      </c>
      <c r="E92" s="33"/>
      <c r="F92" s="49"/>
      <c r="G92" s="84"/>
      <c r="H92" s="49"/>
      <c r="I92" s="44">
        <f>SUM(I84:I91)</f>
        <v>0</v>
      </c>
    </row>
    <row r="93" spans="1:10" s="2" customFormat="1" ht="16.5" thickTop="1" x14ac:dyDescent="0.25">
      <c r="A93" s="8"/>
      <c r="B93" s="12"/>
      <c r="C93" s="8"/>
      <c r="D93" s="8"/>
      <c r="E93" s="8"/>
      <c r="F93" s="8"/>
      <c r="G93" s="8"/>
      <c r="H93" s="8"/>
      <c r="I93" s="36"/>
    </row>
    <row r="94" spans="1:10" s="2" customFormat="1" ht="15.75" x14ac:dyDescent="0.25">
      <c r="A94" s="8"/>
      <c r="B94" s="12"/>
      <c r="C94" s="8"/>
      <c r="D94" s="8"/>
      <c r="E94" s="8"/>
      <c r="F94" s="8"/>
      <c r="G94" s="8"/>
      <c r="H94" s="8"/>
      <c r="I94" s="36"/>
    </row>
    <row r="95" spans="1:10" s="2" customFormat="1" ht="15.75" x14ac:dyDescent="0.25">
      <c r="A95" s="8"/>
      <c r="B95" s="12"/>
      <c r="C95" s="8"/>
      <c r="D95" s="8"/>
      <c r="E95" s="33"/>
      <c r="F95" s="49"/>
      <c r="G95" s="186"/>
      <c r="H95" s="49"/>
      <c r="I95" s="36"/>
    </row>
    <row r="96" spans="1:10" s="2" customFormat="1" ht="15.75" x14ac:dyDescent="0.25">
      <c r="A96" s="187" t="s">
        <v>102</v>
      </c>
      <c r="B96" s="188" t="s">
        <v>103</v>
      </c>
      <c r="C96" s="187" t="s">
        <v>104</v>
      </c>
      <c r="D96" s="187" t="s">
        <v>105</v>
      </c>
      <c r="E96" s="187" t="s">
        <v>106</v>
      </c>
      <c r="F96" s="187"/>
      <c r="G96" s="187"/>
      <c r="H96" s="187" t="s">
        <v>10</v>
      </c>
      <c r="I96" s="36"/>
    </row>
    <row r="97" spans="1:9" s="2" customFormat="1" ht="15.75" x14ac:dyDescent="0.25">
      <c r="A97" s="187"/>
      <c r="B97" s="188"/>
      <c r="C97" s="187"/>
      <c r="D97" s="187"/>
      <c r="E97" s="187"/>
      <c r="F97" s="187"/>
      <c r="G97" s="187"/>
      <c r="H97" s="187"/>
      <c r="I97" s="36"/>
    </row>
    <row r="98" spans="1:9" s="2" customFormat="1" ht="15.75" x14ac:dyDescent="0.25">
      <c r="A98" s="187"/>
      <c r="B98" s="188"/>
      <c r="C98" s="187"/>
      <c r="D98" s="187"/>
      <c r="E98" s="187"/>
      <c r="F98" s="187"/>
      <c r="G98" s="187"/>
      <c r="H98" s="187"/>
      <c r="I98" s="36"/>
    </row>
    <row r="99" spans="1:9" s="2" customFormat="1" ht="15.75" x14ac:dyDescent="0.25">
      <c r="A99" s="187"/>
      <c r="B99" s="188"/>
      <c r="C99" s="187"/>
      <c r="D99" s="187"/>
      <c r="E99" s="187"/>
      <c r="F99" s="187"/>
      <c r="G99" s="187"/>
      <c r="H99" s="187"/>
      <c r="I99" s="36"/>
    </row>
    <row r="100" spans="1:9" s="2" customFormat="1" ht="15.75" x14ac:dyDescent="0.25">
      <c r="A100" s="187"/>
      <c r="B100" s="188"/>
      <c r="C100" s="187"/>
      <c r="D100" s="187"/>
      <c r="E100" s="187"/>
      <c r="F100" s="187"/>
      <c r="G100" s="187"/>
      <c r="H100" s="187"/>
      <c r="I100" s="36"/>
    </row>
    <row r="101" spans="1:9" s="2" customFormat="1" ht="15.75" x14ac:dyDescent="0.25">
      <c r="A101" s="8"/>
      <c r="B101" s="12"/>
      <c r="C101" s="8"/>
      <c r="D101" s="8"/>
      <c r="E101" s="8"/>
      <c r="F101" s="8"/>
      <c r="G101" s="8"/>
      <c r="H101" s="8"/>
      <c r="I101" s="36"/>
    </row>
    <row r="102" spans="1:9" s="2" customFormat="1" ht="14.45" customHeight="1" thickBot="1" x14ac:dyDescent="0.3">
      <c r="A102" s="85"/>
      <c r="B102" s="86"/>
      <c r="C102" s="85"/>
      <c r="D102" s="87"/>
      <c r="E102" s="88"/>
      <c r="F102" s="89"/>
      <c r="G102" s="87"/>
      <c r="H102" s="89"/>
      <c r="I102" s="90"/>
    </row>
    <row r="103" spans="1:9" s="2" customFormat="1" ht="14.45" customHeight="1" thickTop="1" x14ac:dyDescent="0.2">
      <c r="A103" s="5" t="s">
        <v>30</v>
      </c>
      <c r="B103" s="6"/>
      <c r="C103" s="18"/>
      <c r="D103" s="47"/>
      <c r="E103" s="18" t="s">
        <v>16</v>
      </c>
      <c r="F103" s="21"/>
      <c r="G103" s="15"/>
      <c r="H103" s="16"/>
      <c r="I103" s="17"/>
    </row>
    <row r="108" spans="1:9" s="2" customFormat="1" x14ac:dyDescent="0.2">
      <c r="A108" s="18"/>
      <c r="B108" s="19"/>
      <c r="C108" s="18"/>
      <c r="D108" s="20" t="s">
        <v>16</v>
      </c>
      <c r="E108" s="18"/>
      <c r="F108" s="21"/>
      <c r="G108" s="15"/>
      <c r="H108" s="16"/>
      <c r="I108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86"/>
  <sheetViews>
    <sheetView zoomScaleNormal="100" workbookViewId="0">
      <selection activeCell="A19" sqref="A1:XFD1048576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45.285156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70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'[1]03 03'!B10</f>
        <v>44257</v>
      </c>
      <c r="C5" t="s">
        <v>33</v>
      </c>
      <c r="D5" s="92">
        <v>64358.85</v>
      </c>
      <c r="E5" s="118"/>
      <c r="F5" s="113"/>
      <c r="J5" s="102"/>
    </row>
    <row r="6" spans="1:10" x14ac:dyDescent="0.25">
      <c r="A6" s="116" t="s">
        <v>34</v>
      </c>
      <c r="B6" s="113">
        <f>+B5+1</f>
        <v>44258</v>
      </c>
      <c r="C6" t="s">
        <v>35</v>
      </c>
      <c r="D6" s="92">
        <v>698333.35</v>
      </c>
      <c r="E6" s="119"/>
      <c r="F6" s="113"/>
    </row>
    <row r="7" spans="1:10" x14ac:dyDescent="0.25">
      <c r="A7" s="116" t="s">
        <v>36</v>
      </c>
      <c r="B7" s="113">
        <f>+B6+1</f>
        <v>44259</v>
      </c>
      <c r="C7" t="s">
        <v>33</v>
      </c>
      <c r="D7" s="92">
        <v>266135.67</v>
      </c>
      <c r="E7" s="120"/>
      <c r="F7" s="113"/>
    </row>
    <row r="8" spans="1:10" x14ac:dyDescent="0.25">
      <c r="A8" s="116" t="s">
        <v>37</v>
      </c>
      <c r="B8" s="113">
        <f>+B7+1</f>
        <v>44260</v>
      </c>
      <c r="C8" t="s">
        <v>33</v>
      </c>
      <c r="D8" s="92">
        <v>191473.43</v>
      </c>
      <c r="E8" s="119"/>
      <c r="F8" s="113" t="s">
        <v>16</v>
      </c>
    </row>
    <row r="9" spans="1:10" x14ac:dyDescent="0.25">
      <c r="A9" s="116" t="s">
        <v>38</v>
      </c>
      <c r="B9" s="113">
        <f>+B8+3</f>
        <v>44263</v>
      </c>
      <c r="C9" t="s">
        <v>33</v>
      </c>
      <c r="D9" s="92">
        <v>167701.91</v>
      </c>
      <c r="E9" s="121"/>
      <c r="F9" s="113"/>
    </row>
    <row r="10" spans="1:10" x14ac:dyDescent="0.25">
      <c r="B10" s="113">
        <f>+$B$9+1</f>
        <v>44264</v>
      </c>
      <c r="C10" s="91" t="s">
        <v>39</v>
      </c>
      <c r="D10" s="124">
        <f>-499642.73-136789.04</f>
        <v>-636431.77</v>
      </c>
      <c r="E10" s="91" t="s">
        <v>71</v>
      </c>
      <c r="F10" s="123"/>
      <c r="G10" s="91"/>
    </row>
    <row r="11" spans="1:10" x14ac:dyDescent="0.25">
      <c r="B11" s="113">
        <f>+$B$9+1</f>
        <v>44264</v>
      </c>
      <c r="C11" t="s">
        <v>40</v>
      </c>
      <c r="D11" s="124">
        <f>255.48+16358.34</f>
        <v>16613.82</v>
      </c>
      <c r="E11" s="178"/>
      <c r="F11" s="126"/>
    </row>
    <row r="12" spans="1:10" x14ac:dyDescent="0.25">
      <c r="B12" s="113">
        <f>B9</f>
        <v>44263</v>
      </c>
      <c r="C12" s="91" t="s">
        <v>41</v>
      </c>
      <c r="D12" s="124">
        <v>-6550.51</v>
      </c>
      <c r="E12" s="125" t="s">
        <v>72</v>
      </c>
    </row>
    <row r="13" spans="1:10" x14ac:dyDescent="0.25">
      <c r="B13" s="113">
        <f>B9</f>
        <v>44263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44253</v>
      </c>
      <c r="C15" s="179" t="s">
        <v>73</v>
      </c>
      <c r="D15" s="122">
        <v>-303.44</v>
      </c>
      <c r="E15" s="91"/>
      <c r="F15" s="132"/>
    </row>
    <row r="16" spans="1:10" x14ac:dyDescent="0.25">
      <c r="B16" s="131">
        <v>44250</v>
      </c>
      <c r="C16" s="179" t="s">
        <v>74</v>
      </c>
      <c r="D16" s="122">
        <v>-111</v>
      </c>
      <c r="E16" s="91"/>
      <c r="F16" s="132"/>
    </row>
    <row r="17" spans="2:17" x14ac:dyDescent="0.25">
      <c r="B17" s="131">
        <v>44256</v>
      </c>
      <c r="C17" s="179" t="s">
        <v>75</v>
      </c>
      <c r="D17" s="122">
        <v>-115.73</v>
      </c>
      <c r="E17" s="91"/>
      <c r="F17" s="132"/>
    </row>
    <row r="18" spans="2:17" x14ac:dyDescent="0.25">
      <c r="B18" s="131">
        <v>44260</v>
      </c>
      <c r="C18" s="179" t="s">
        <v>76</v>
      </c>
      <c r="D18" s="122">
        <v>-115.73</v>
      </c>
      <c r="E18" s="91"/>
      <c r="F18" s="132"/>
    </row>
    <row r="19" spans="2:17" x14ac:dyDescent="0.25">
      <c r="B19" s="131"/>
      <c r="C19" s="179"/>
      <c r="D19" s="122"/>
      <c r="E19" s="91"/>
      <c r="F19" s="132"/>
    </row>
    <row r="20" spans="2:17" s="128" customFormat="1" x14ac:dyDescent="0.25">
      <c r="B20" s="129"/>
      <c r="D20" s="130"/>
      <c r="E20" s="130"/>
      <c r="J20" s="103"/>
    </row>
    <row r="21" spans="2:17" x14ac:dyDescent="0.25">
      <c r="B21" s="113"/>
      <c r="C21" t="s">
        <v>43</v>
      </c>
      <c r="D21" s="122"/>
      <c r="E21" s="120"/>
      <c r="J21" s="102"/>
    </row>
    <row r="22" spans="2:17" x14ac:dyDescent="0.25">
      <c r="B22" s="113"/>
      <c r="C22" s="79" t="s">
        <v>44</v>
      </c>
      <c r="D22" s="122"/>
      <c r="E22" s="134"/>
      <c r="J22" s="102"/>
    </row>
    <row r="23" spans="2:17" x14ac:dyDescent="0.25">
      <c r="B23" s="113"/>
      <c r="C23" s="79" t="s">
        <v>45</v>
      </c>
      <c r="D23" s="122"/>
      <c r="E23" s="135"/>
      <c r="F23" s="133"/>
      <c r="J23" s="102"/>
    </row>
    <row r="24" spans="2:17" ht="12.75" customHeight="1" x14ac:dyDescent="0.25">
      <c r="B24" s="113"/>
      <c r="C24" s="91" t="s">
        <v>46</v>
      </c>
      <c r="D24" s="122"/>
      <c r="E24" s="135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  <row r="25" spans="2:17" x14ac:dyDescent="0.25">
      <c r="B25" s="136"/>
      <c r="C25" s="137"/>
      <c r="D25" s="138"/>
      <c r="E25" s="139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ht="13.5" customHeight="1" x14ac:dyDescent="0.25">
      <c r="B26" s="140">
        <f>B27</f>
        <v>44264</v>
      </c>
      <c r="C26" s="91" t="s">
        <v>47</v>
      </c>
      <c r="D26" s="141">
        <v>-885.34</v>
      </c>
      <c r="E26" s="79"/>
      <c r="H26" s="91"/>
    </row>
    <row r="27" spans="2:17" ht="13.5" customHeight="1" x14ac:dyDescent="0.25">
      <c r="B27" s="140">
        <f>B28</f>
        <v>44264</v>
      </c>
      <c r="C27" s="91" t="s">
        <v>65</v>
      </c>
      <c r="D27" s="141">
        <v>-131504.35999999999</v>
      </c>
      <c r="E27" s="79"/>
      <c r="H27" s="91"/>
    </row>
    <row r="28" spans="2:17" ht="13.5" customHeight="1" x14ac:dyDescent="0.25">
      <c r="B28" s="140">
        <f>B29+1</f>
        <v>44264</v>
      </c>
      <c r="C28" s="176" t="s">
        <v>66</v>
      </c>
      <c r="D28" s="141">
        <v>-530.58000000000004</v>
      </c>
      <c r="E28" s="91"/>
      <c r="H28" s="91"/>
    </row>
    <row r="29" spans="2:17" ht="13.5" customHeight="1" x14ac:dyDescent="0.25">
      <c r="B29" s="140">
        <f>B9</f>
        <v>44263</v>
      </c>
      <c r="C29" s="91" t="s">
        <v>48</v>
      </c>
      <c r="D29" s="141">
        <v>-3945.91</v>
      </c>
      <c r="E29" s="91"/>
      <c r="H29" s="91"/>
    </row>
    <row r="30" spans="2:17" ht="13.5" customHeight="1" x14ac:dyDescent="0.25">
      <c r="B30" s="140">
        <f>B26+1</f>
        <v>44265</v>
      </c>
      <c r="C30" s="180" t="s">
        <v>77</v>
      </c>
      <c r="D30" s="141">
        <v>-132731.06</v>
      </c>
      <c r="E30" s="91"/>
      <c r="H30" s="91"/>
    </row>
    <row r="31" spans="2:17" x14ac:dyDescent="0.25">
      <c r="B31" s="140">
        <f>B30</f>
        <v>44265</v>
      </c>
      <c r="C31" s="175" t="s">
        <v>69</v>
      </c>
      <c r="D31" s="141">
        <v>-22693.29</v>
      </c>
      <c r="E31" s="91"/>
    </row>
    <row r="32" spans="2:17" x14ac:dyDescent="0.25">
      <c r="B32" s="140"/>
      <c r="C32" t="s">
        <v>50</v>
      </c>
      <c r="D32" s="141"/>
      <c r="E32" s="120"/>
    </row>
    <row r="33" spans="1:17" s="101" customFormat="1" x14ac:dyDescent="0.25">
      <c r="A33"/>
      <c r="B33" s="140"/>
      <c r="C33" t="s">
        <v>51</v>
      </c>
      <c r="D33" s="141">
        <v>-200</v>
      </c>
      <c r="E33" s="142">
        <f>SUM(D26:D33)</f>
        <v>-292490.53999999998</v>
      </c>
      <c r="F33"/>
      <c r="G33"/>
      <c r="H33"/>
      <c r="I33"/>
      <c r="K33"/>
      <c r="L33"/>
      <c r="M33"/>
      <c r="N33"/>
      <c r="O33"/>
      <c r="P33"/>
      <c r="Q33"/>
    </row>
    <row r="34" spans="1:17" s="101" customFormat="1" x14ac:dyDescent="0.25">
      <c r="A34"/>
      <c r="B34" s="140">
        <f>$B$9</f>
        <v>44263</v>
      </c>
      <c r="C34" s="91" t="s">
        <v>52</v>
      </c>
      <c r="D34" s="122"/>
      <c r="E34" s="133"/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 t="shared" ref="B35:B39" si="0">$B$9</f>
        <v>44263</v>
      </c>
      <c r="C35" s="91" t="s">
        <v>53</v>
      </c>
      <c r="D35" s="143">
        <v>-1512370.1</v>
      </c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si="0"/>
        <v>44263</v>
      </c>
      <c r="C36" s="91" t="s">
        <v>78</v>
      </c>
      <c r="D36" s="143">
        <v>-10703.03</v>
      </c>
      <c r="E36" s="144"/>
      <c r="F36" s="133"/>
      <c r="G36"/>
      <c r="H36"/>
      <c r="I36"/>
      <c r="K36"/>
      <c r="L36"/>
      <c r="M36"/>
      <c r="N36"/>
      <c r="O36"/>
      <c r="P36"/>
      <c r="Q36"/>
    </row>
    <row r="37" spans="1:17" s="101" customFormat="1" ht="14.25" customHeight="1" x14ac:dyDescent="0.25">
      <c r="A37"/>
      <c r="B37" s="140">
        <f t="shared" si="0"/>
        <v>44263</v>
      </c>
      <c r="C37" s="91" t="s">
        <v>54</v>
      </c>
      <c r="D37" s="143">
        <v>-2042.33</v>
      </c>
      <c r="E37" s="145"/>
      <c r="F37" s="104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44263</v>
      </c>
      <c r="C38" s="91" t="s">
        <v>55</v>
      </c>
      <c r="D38" s="143">
        <v>-101609.73</v>
      </c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x14ac:dyDescent="0.25">
      <c r="A39"/>
      <c r="B39" s="140">
        <f t="shared" si="0"/>
        <v>44263</v>
      </c>
      <c r="C39" s="91" t="s">
        <v>56</v>
      </c>
      <c r="D39" s="143">
        <v>-289128.13</v>
      </c>
      <c r="E39" s="146"/>
      <c r="F39" s="147"/>
      <c r="G39" s="93"/>
      <c r="H39" s="148"/>
      <c r="I39" s="148"/>
      <c r="K39"/>
      <c r="L39"/>
      <c r="M39"/>
      <c r="N39"/>
      <c r="O39"/>
      <c r="P39"/>
      <c r="Q39"/>
    </row>
    <row r="40" spans="1:17" s="101" customFormat="1" ht="12" customHeight="1" x14ac:dyDescent="0.25">
      <c r="A40"/>
      <c r="B40" s="149"/>
      <c r="C40" s="150"/>
      <c r="D40" s="151"/>
      <c r="E40" s="152"/>
      <c r="F40" s="153"/>
      <c r="G40" s="94"/>
      <c r="H40"/>
      <c r="I40"/>
      <c r="K40"/>
      <c r="L40"/>
      <c r="M40"/>
      <c r="N40"/>
      <c r="O40"/>
      <c r="P40"/>
      <c r="Q40"/>
    </row>
    <row r="41" spans="1:17" s="101" customFormat="1" x14ac:dyDescent="0.25">
      <c r="A41"/>
      <c r="B41" s="154" t="s">
        <v>57</v>
      </c>
      <c r="C41"/>
      <c r="D41" s="143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40">
        <v>44270</v>
      </c>
      <c r="C42" s="91" t="s">
        <v>52</v>
      </c>
      <c r="D42" s="143">
        <v>-1173887.3899999999</v>
      </c>
      <c r="E42" s="155"/>
      <c r="F42" s="13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/>
      <c r="C43" s="79"/>
      <c r="D43" s="143"/>
      <c r="E43" s="156"/>
      <c r="F43" s="157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22"/>
      <c r="E44" s="158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159"/>
      <c r="D45" s="122"/>
      <c r="E45" s="152"/>
      <c r="F45" s="95"/>
      <c r="G45" s="95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9"/>
      <c r="C46" s="150"/>
      <c r="D46" s="151"/>
      <c r="E46" s="160"/>
      <c r="G46" s="94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/>
      <c r="C47"/>
      <c r="D47" s="122"/>
      <c r="E47" s="161"/>
      <c r="F47" s="161"/>
      <c r="G47" s="96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 s="112" t="s">
        <v>58</v>
      </c>
      <c r="C48"/>
      <c r="D48" s="122">
        <f>SUM(D4:D39)</f>
        <v>-1447355.0100000002</v>
      </c>
      <c r="E48" s="161"/>
      <c r="F48" s="122"/>
      <c r="G48" s="97"/>
      <c r="H48" s="133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/>
      <c r="C49"/>
      <c r="D49" s="122"/>
      <c r="E49" s="162"/>
      <c r="F49" s="163"/>
      <c r="G49" s="98"/>
      <c r="H49"/>
      <c r="I49"/>
      <c r="K49"/>
      <c r="L49"/>
      <c r="M49"/>
      <c r="N49"/>
      <c r="O49"/>
      <c r="P49"/>
      <c r="Q49"/>
    </row>
    <row r="50" spans="1:17" x14ac:dyDescent="0.25">
      <c r="B50" s="112" t="s">
        <v>59</v>
      </c>
      <c r="D50" s="122">
        <f>+D42+D43+D44+D45+D46</f>
        <v>-1173887.3899999999</v>
      </c>
      <c r="E50" s="122"/>
      <c r="F50" s="164" t="s">
        <v>60</v>
      </c>
      <c r="G50" s="98"/>
      <c r="H50" s="133"/>
    </row>
    <row r="51" spans="1:17" x14ac:dyDescent="0.25">
      <c r="B51" s="112" t="s">
        <v>61</v>
      </c>
      <c r="D51" s="122"/>
      <c r="E51" s="147" t="str">
        <f>IF(D52&lt;0,"wire number below","")</f>
        <v/>
      </c>
      <c r="F51" s="164"/>
      <c r="G51" s="98"/>
    </row>
    <row r="52" spans="1:17" x14ac:dyDescent="0.25">
      <c r="B52" s="112" t="s">
        <v>62</v>
      </c>
      <c r="D52" s="165">
        <f>-D54</f>
        <v>2621242.4000000004</v>
      </c>
      <c r="E52" s="99"/>
      <c r="F52" s="166"/>
      <c r="G52" s="98"/>
    </row>
    <row r="53" spans="1:17" x14ac:dyDescent="0.25">
      <c r="B53" s="112"/>
      <c r="D53" s="122" t="s">
        <v>16</v>
      </c>
      <c r="E53" s="167"/>
      <c r="F53" s="163"/>
      <c r="G53" s="100"/>
    </row>
    <row r="54" spans="1:17" x14ac:dyDescent="0.25">
      <c r="B54" s="112" t="s">
        <v>63</v>
      </c>
      <c r="D54" s="122">
        <f>+D48+D50</f>
        <v>-2621242.4000000004</v>
      </c>
      <c r="E54" s="133"/>
      <c r="F54" s="163"/>
      <c r="G54" s="100"/>
    </row>
    <row r="55" spans="1:17" x14ac:dyDescent="0.25">
      <c r="B55" s="112" t="s">
        <v>64</v>
      </c>
      <c r="D55" s="122">
        <f>+D52+D54</f>
        <v>0</v>
      </c>
      <c r="E55" s="168"/>
      <c r="G55" s="96"/>
      <c r="H55" t="s">
        <v>16</v>
      </c>
    </row>
    <row r="56" spans="1:17" x14ac:dyDescent="0.25">
      <c r="D56" s="122"/>
      <c r="F56" s="133"/>
      <c r="G56" s="94"/>
    </row>
    <row r="57" spans="1:17" x14ac:dyDescent="0.25">
      <c r="B57" s="113"/>
      <c r="C57" s="91"/>
      <c r="D57" s="122"/>
      <c r="G57" s="94"/>
    </row>
    <row r="58" spans="1:17" x14ac:dyDescent="0.25">
      <c r="D58" s="122"/>
      <c r="G58" s="94"/>
    </row>
    <row r="59" spans="1:17" x14ac:dyDescent="0.25">
      <c r="D59" s="122"/>
      <c r="G59" s="94"/>
    </row>
    <row r="60" spans="1:17" x14ac:dyDescent="0.25">
      <c r="D60" s="169"/>
      <c r="E60" s="133"/>
      <c r="G60" s="94"/>
    </row>
    <row r="61" spans="1:17" x14ac:dyDescent="0.25">
      <c r="D61" s="122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G63" s="94"/>
    </row>
    <row r="64" spans="1:17" x14ac:dyDescent="0.25">
      <c r="D64" s="105"/>
      <c r="E64" s="133"/>
      <c r="G64" s="94"/>
    </row>
    <row r="65" spans="1:17" x14ac:dyDescent="0.25">
      <c r="D65" s="122"/>
      <c r="E65" s="133"/>
      <c r="G65" s="94"/>
    </row>
    <row r="66" spans="1:17" s="101" customFormat="1" x14ac:dyDescent="0.25">
      <c r="A66"/>
      <c r="B66"/>
      <c r="C66"/>
      <c r="D66" s="170"/>
      <c r="E66"/>
      <c r="F66"/>
      <c r="G66" s="94"/>
      <c r="H66"/>
      <c r="I66"/>
      <c r="K66"/>
      <c r="L66"/>
      <c r="M66"/>
      <c r="N66"/>
      <c r="O66"/>
      <c r="P66"/>
      <c r="Q66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22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70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22"/>
      <c r="E71" s="122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70"/>
      <c r="E7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 s="170"/>
      <c r="F73" s="170"/>
      <c r="G73" s="170"/>
      <c r="H73"/>
      <c r="I73" s="171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/>
      <c r="E74"/>
      <c r="F74" s="172"/>
      <c r="G74"/>
      <c r="H74"/>
      <c r="I74"/>
      <c r="K74"/>
      <c r="L74"/>
      <c r="M74"/>
      <c r="N74"/>
      <c r="O74"/>
      <c r="P74"/>
      <c r="Q74"/>
    </row>
    <row r="76" spans="1:17" s="101" customFormat="1" x14ac:dyDescent="0.25">
      <c r="A76"/>
      <c r="B76"/>
      <c r="C76"/>
      <c r="D76"/>
      <c r="E76" s="171"/>
      <c r="F76"/>
      <c r="G76"/>
      <c r="H76"/>
      <c r="I76"/>
      <c r="K76"/>
      <c r="L76"/>
      <c r="M76"/>
      <c r="N76"/>
      <c r="O76"/>
      <c r="P76"/>
      <c r="Q76"/>
    </row>
    <row r="79" spans="1:17" s="101" customFormat="1" x14ac:dyDescent="0.25">
      <c r="A79"/>
      <c r="B79"/>
      <c r="C79"/>
      <c r="D79"/>
      <c r="E79" s="173"/>
      <c r="F79" s="171"/>
      <c r="G79"/>
      <c r="H79"/>
      <c r="I79"/>
      <c r="K79"/>
      <c r="L79"/>
      <c r="M79"/>
      <c r="N79"/>
      <c r="O79"/>
      <c r="P79"/>
      <c r="Q79"/>
    </row>
    <row r="81" spans="1:17" s="101" customFormat="1" x14ac:dyDescent="0.25">
      <c r="A81"/>
      <c r="B81"/>
      <c r="C81"/>
      <c r="D81"/>
      <c r="E81" s="133"/>
      <c r="F81"/>
      <c r="G81"/>
      <c r="H81"/>
      <c r="I81"/>
      <c r="K81"/>
      <c r="L81"/>
      <c r="M81"/>
      <c r="N81"/>
      <c r="O81"/>
      <c r="P81"/>
      <c r="Q81"/>
    </row>
    <row r="86" spans="1:17" x14ac:dyDescent="0.25">
      <c r="D86" s="174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103"/>
  <sheetViews>
    <sheetView zoomScaleNormal="100" workbookViewId="0">
      <selection activeCell="C17" sqref="C17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79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'[1]03 10'!B10</f>
        <v>44264</v>
      </c>
      <c r="C5" t="s">
        <v>33</v>
      </c>
      <c r="D5" s="92">
        <v>1335704</v>
      </c>
      <c r="E5" s="118"/>
      <c r="F5" s="113"/>
      <c r="J5" s="102"/>
    </row>
    <row r="6" spans="1:10" x14ac:dyDescent="0.25">
      <c r="A6" s="116" t="s">
        <v>34</v>
      </c>
      <c r="B6" s="113">
        <f>+B5+1</f>
        <v>44265</v>
      </c>
      <c r="C6" t="s">
        <v>35</v>
      </c>
      <c r="D6" s="92">
        <v>405468.25</v>
      </c>
      <c r="E6" s="119"/>
      <c r="F6" s="113"/>
    </row>
    <row r="7" spans="1:10" x14ac:dyDescent="0.25">
      <c r="A7" s="116" t="s">
        <v>36</v>
      </c>
      <c r="B7" s="113">
        <f>+B6+1</f>
        <v>44266</v>
      </c>
      <c r="C7" t="s">
        <v>33</v>
      </c>
      <c r="D7" s="92">
        <v>448005.45</v>
      </c>
      <c r="E7" s="120"/>
      <c r="F7" s="113"/>
    </row>
    <row r="8" spans="1:10" x14ac:dyDescent="0.25">
      <c r="A8" s="116" t="s">
        <v>37</v>
      </c>
      <c r="B8" s="113">
        <f>+B7+1</f>
        <v>44267</v>
      </c>
      <c r="C8" t="s">
        <v>33</v>
      </c>
      <c r="D8" s="92">
        <v>409255.93</v>
      </c>
      <c r="E8" s="119"/>
      <c r="F8" s="113" t="s">
        <v>16</v>
      </c>
    </row>
    <row r="9" spans="1:10" x14ac:dyDescent="0.25">
      <c r="A9" s="116" t="s">
        <v>38</v>
      </c>
      <c r="B9" s="113">
        <f>+B8+3</f>
        <v>44270</v>
      </c>
      <c r="C9" t="s">
        <v>33</v>
      </c>
      <c r="D9" s="92">
        <v>470800.7</v>
      </c>
      <c r="E9" s="121"/>
      <c r="F9" s="113"/>
    </row>
    <row r="10" spans="1:10" x14ac:dyDescent="0.25">
      <c r="B10" s="113">
        <f>+$B$9+1</f>
        <v>44271</v>
      </c>
      <c r="C10" s="91" t="s">
        <v>39</v>
      </c>
      <c r="D10" s="92">
        <f>-5000-1089932.2-3648</f>
        <v>-1098580.2</v>
      </c>
      <c r="E10" s="91" t="s">
        <v>80</v>
      </c>
      <c r="F10" s="123"/>
      <c r="G10" s="91"/>
    </row>
    <row r="11" spans="1:10" x14ac:dyDescent="0.25">
      <c r="B11" s="113">
        <f>+$B$9+1</f>
        <v>44271</v>
      </c>
      <c r="C11" t="s">
        <v>40</v>
      </c>
      <c r="D11" s="124">
        <f>7+84.25+138.75</f>
        <v>230</v>
      </c>
      <c r="E11" s="125"/>
      <c r="F11" s="126"/>
    </row>
    <row r="12" spans="1:10" x14ac:dyDescent="0.25">
      <c r="B12" s="113">
        <f>B9</f>
        <v>44270</v>
      </c>
      <c r="C12" s="91" t="s">
        <v>41</v>
      </c>
      <c r="D12" s="122"/>
      <c r="E12" s="181"/>
    </row>
    <row r="13" spans="1:10" x14ac:dyDescent="0.25">
      <c r="B13" s="113">
        <f>B9</f>
        <v>44270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44264</v>
      </c>
      <c r="C15" s="182" t="s">
        <v>81</v>
      </c>
      <c r="D15" s="122">
        <v>853.56</v>
      </c>
      <c r="E15" s="91"/>
      <c r="F15" s="132"/>
    </row>
    <row r="16" spans="1:10" x14ac:dyDescent="0.25">
      <c r="B16" s="131">
        <v>44260</v>
      </c>
      <c r="C16" s="79" t="s">
        <v>82</v>
      </c>
      <c r="D16" s="122">
        <v>9648.41</v>
      </c>
      <c r="E16" s="120"/>
      <c r="F16" s="133"/>
    </row>
    <row r="17" spans="2:7" x14ac:dyDescent="0.25">
      <c r="B17" s="131">
        <v>44255</v>
      </c>
      <c r="C17" s="79" t="s">
        <v>83</v>
      </c>
      <c r="D17" s="122">
        <v>78.75</v>
      </c>
      <c r="E17" s="120"/>
      <c r="F17" s="133"/>
      <c r="G17" s="91"/>
    </row>
    <row r="18" spans="2:7" x14ac:dyDescent="0.25">
      <c r="B18" s="131">
        <v>44255</v>
      </c>
      <c r="C18" s="79" t="s">
        <v>84</v>
      </c>
      <c r="D18" s="122">
        <v>115.73</v>
      </c>
      <c r="E18" s="120"/>
      <c r="F18" s="133"/>
      <c r="G18" s="91"/>
    </row>
    <row r="19" spans="2:7" x14ac:dyDescent="0.25">
      <c r="B19" s="131">
        <v>44255</v>
      </c>
      <c r="C19" s="79" t="s">
        <v>84</v>
      </c>
      <c r="D19" s="122">
        <v>115.73</v>
      </c>
      <c r="E19" s="120"/>
      <c r="F19" s="133"/>
      <c r="G19" s="91"/>
    </row>
    <row r="20" spans="2:7" x14ac:dyDescent="0.25">
      <c r="B20" s="131">
        <v>44255</v>
      </c>
      <c r="C20" s="79" t="s">
        <v>85</v>
      </c>
      <c r="D20" s="122">
        <v>447.19</v>
      </c>
      <c r="E20" s="120"/>
      <c r="F20" s="133"/>
      <c r="G20" s="91"/>
    </row>
    <row r="21" spans="2:7" x14ac:dyDescent="0.25">
      <c r="B21" s="131">
        <v>44255</v>
      </c>
      <c r="C21" s="79" t="s">
        <v>85</v>
      </c>
      <c r="D21" s="122">
        <v>565.44000000000005</v>
      </c>
      <c r="E21" s="120"/>
      <c r="F21" s="133"/>
      <c r="G21" s="91"/>
    </row>
    <row r="22" spans="2:7" x14ac:dyDescent="0.25">
      <c r="B22" s="131">
        <v>44255</v>
      </c>
      <c r="C22" s="79" t="s">
        <v>85</v>
      </c>
      <c r="D22" s="122">
        <v>880.11</v>
      </c>
      <c r="E22" s="120"/>
      <c r="F22" s="133"/>
      <c r="G22" s="91"/>
    </row>
    <row r="23" spans="2:7" x14ac:dyDescent="0.25">
      <c r="B23" s="131">
        <v>44255</v>
      </c>
      <c r="C23" s="79" t="s">
        <v>85</v>
      </c>
      <c r="D23" s="122">
        <v>964.23</v>
      </c>
      <c r="E23" s="120"/>
      <c r="F23" s="133"/>
      <c r="G23" s="91"/>
    </row>
    <row r="24" spans="2:7" x14ac:dyDescent="0.25">
      <c r="B24" s="131">
        <v>44255</v>
      </c>
      <c r="C24" s="79" t="s">
        <v>85</v>
      </c>
      <c r="D24" s="122">
        <v>1356.42</v>
      </c>
      <c r="E24" s="120"/>
      <c r="F24" s="133"/>
      <c r="G24" s="91"/>
    </row>
    <row r="25" spans="2:7" x14ac:dyDescent="0.25">
      <c r="B25" s="131">
        <v>44255</v>
      </c>
      <c r="C25" s="79" t="s">
        <v>85</v>
      </c>
      <c r="D25" s="122">
        <v>1366.46</v>
      </c>
      <c r="E25" s="120"/>
      <c r="F25" s="133"/>
      <c r="G25" s="91"/>
    </row>
    <row r="26" spans="2:7" x14ac:dyDescent="0.25">
      <c r="B26" s="131">
        <v>44255</v>
      </c>
      <c r="C26" s="79" t="s">
        <v>85</v>
      </c>
      <c r="D26" s="122">
        <v>1579.94</v>
      </c>
      <c r="E26" s="120"/>
      <c r="F26" s="133"/>
      <c r="G26" s="91"/>
    </row>
    <row r="27" spans="2:7" x14ac:dyDescent="0.25">
      <c r="B27" s="131">
        <v>44255</v>
      </c>
      <c r="C27" s="79" t="s">
        <v>85</v>
      </c>
      <c r="D27" s="122">
        <v>3202</v>
      </c>
      <c r="E27" s="120"/>
      <c r="F27" s="133"/>
      <c r="G27" s="91"/>
    </row>
    <row r="28" spans="2:7" x14ac:dyDescent="0.25">
      <c r="B28" s="131">
        <v>44255</v>
      </c>
      <c r="C28" s="79" t="s">
        <v>86</v>
      </c>
      <c r="D28" s="122">
        <v>-12526.07</v>
      </c>
      <c r="E28" s="120"/>
      <c r="F28" s="133"/>
      <c r="G28" s="91"/>
    </row>
    <row r="29" spans="2:7" x14ac:dyDescent="0.25">
      <c r="B29" s="131">
        <v>44255</v>
      </c>
      <c r="C29" s="79" t="s">
        <v>85</v>
      </c>
      <c r="D29" s="122">
        <v>174.78</v>
      </c>
      <c r="E29" s="120"/>
      <c r="F29" s="133"/>
      <c r="G29" s="91"/>
    </row>
    <row r="30" spans="2:7" x14ac:dyDescent="0.25">
      <c r="B30" s="113">
        <v>44255</v>
      </c>
      <c r="C30" s="79" t="s">
        <v>85</v>
      </c>
      <c r="D30" s="122">
        <v>1679.29</v>
      </c>
      <c r="E30" s="120"/>
      <c r="F30" s="133"/>
      <c r="G30" s="91"/>
    </row>
    <row r="31" spans="2:7" x14ac:dyDescent="0.25">
      <c r="B31" s="113">
        <v>44266</v>
      </c>
      <c r="C31" s="79" t="s">
        <v>87</v>
      </c>
      <c r="D31" s="122">
        <v>-2916.8</v>
      </c>
      <c r="E31" s="120"/>
      <c r="F31" s="133"/>
      <c r="G31" s="91"/>
    </row>
    <row r="32" spans="2:7" ht="26.25" x14ac:dyDescent="0.25">
      <c r="B32" s="113">
        <v>44260</v>
      </c>
      <c r="C32" s="182" t="s">
        <v>88</v>
      </c>
      <c r="D32" s="122">
        <v>9</v>
      </c>
      <c r="E32" s="120"/>
      <c r="F32" s="133"/>
      <c r="G32" s="91"/>
    </row>
    <row r="33" spans="2:17" x14ac:dyDescent="0.25">
      <c r="B33" s="113">
        <v>44263</v>
      </c>
      <c r="C33" s="79" t="s">
        <v>89</v>
      </c>
      <c r="D33" s="122">
        <v>-250</v>
      </c>
      <c r="E33" s="120"/>
      <c r="F33" s="133"/>
      <c r="G33" s="91"/>
    </row>
    <row r="34" spans="2:17" x14ac:dyDescent="0.25">
      <c r="B34" s="113">
        <v>44263</v>
      </c>
      <c r="C34" s="79" t="s">
        <v>90</v>
      </c>
      <c r="D34" s="122">
        <v>-100</v>
      </c>
      <c r="E34" s="120"/>
      <c r="F34" s="133"/>
      <c r="G34" s="91"/>
    </row>
    <row r="35" spans="2:17" x14ac:dyDescent="0.25">
      <c r="B35" s="113">
        <v>44270</v>
      </c>
      <c r="C35" s="79" t="s">
        <v>91</v>
      </c>
      <c r="D35" s="122">
        <v>-1380.18</v>
      </c>
      <c r="E35" s="120"/>
      <c r="F35" s="133"/>
      <c r="G35" s="91"/>
    </row>
    <row r="36" spans="2:17" x14ac:dyDescent="0.25">
      <c r="B36" s="113"/>
      <c r="C36" s="79"/>
      <c r="D36" s="122"/>
      <c r="E36" s="120"/>
      <c r="F36" s="133"/>
      <c r="G36" s="91"/>
    </row>
    <row r="37" spans="2:17" s="128" customFormat="1" x14ac:dyDescent="0.25">
      <c r="B37" s="129"/>
      <c r="D37" s="130"/>
      <c r="E37" s="130"/>
      <c r="J37" s="103"/>
    </row>
    <row r="38" spans="2:17" x14ac:dyDescent="0.25">
      <c r="B38" s="113"/>
      <c r="C38" t="s">
        <v>43</v>
      </c>
      <c r="D38" s="122">
        <v>429712.18</v>
      </c>
      <c r="E38" s="120"/>
      <c r="J38" s="102"/>
    </row>
    <row r="39" spans="2:17" x14ac:dyDescent="0.25">
      <c r="B39" s="113"/>
      <c r="C39" s="79" t="s">
        <v>44</v>
      </c>
      <c r="D39" s="122"/>
      <c r="E39" s="134"/>
      <c r="J39" s="102"/>
    </row>
    <row r="40" spans="2:17" x14ac:dyDescent="0.25">
      <c r="B40" s="113"/>
      <c r="C40" s="79" t="s">
        <v>45</v>
      </c>
      <c r="D40" s="122"/>
      <c r="E40" s="135"/>
      <c r="F40" s="133"/>
      <c r="J40" s="102"/>
    </row>
    <row r="41" spans="2:17" ht="12.75" customHeight="1" x14ac:dyDescent="0.25">
      <c r="B41" s="113"/>
      <c r="C41" s="91" t="s">
        <v>46</v>
      </c>
      <c r="D41" s="122"/>
      <c r="E41" s="135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2:17" x14ac:dyDescent="0.25">
      <c r="B42" s="136"/>
      <c r="C42" s="137"/>
      <c r="D42" s="138"/>
      <c r="E42" s="139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</row>
    <row r="43" spans="2:17" ht="13.5" customHeight="1" x14ac:dyDescent="0.25">
      <c r="B43" s="140">
        <f>B44</f>
        <v>44271</v>
      </c>
      <c r="C43" s="91" t="s">
        <v>47</v>
      </c>
      <c r="D43" s="141">
        <f>-26117.73-26893.12</f>
        <v>-53010.85</v>
      </c>
      <c r="E43" s="79"/>
      <c r="H43" s="91"/>
    </row>
    <row r="44" spans="2:17" ht="13.5" customHeight="1" x14ac:dyDescent="0.25">
      <c r="B44" s="140">
        <f>B45</f>
        <v>44271</v>
      </c>
      <c r="C44" s="91" t="s">
        <v>67</v>
      </c>
      <c r="D44" s="141">
        <v>-98425.88</v>
      </c>
      <c r="E44" s="79"/>
      <c r="H44" s="91"/>
    </row>
    <row r="45" spans="2:17" ht="13.5" customHeight="1" x14ac:dyDescent="0.25">
      <c r="B45" s="140">
        <f>B46+1</f>
        <v>44271</v>
      </c>
      <c r="C45" s="91" t="s">
        <v>66</v>
      </c>
      <c r="D45" s="141">
        <v>-325.45</v>
      </c>
      <c r="E45" s="91"/>
      <c r="H45" s="91"/>
    </row>
    <row r="46" spans="2:17" ht="13.5" customHeight="1" x14ac:dyDescent="0.25">
      <c r="B46" s="140">
        <f>B9</f>
        <v>44270</v>
      </c>
      <c r="C46" s="91" t="s">
        <v>48</v>
      </c>
      <c r="D46" s="141">
        <v>-4715.28</v>
      </c>
      <c r="E46" s="91"/>
      <c r="H46" s="91"/>
    </row>
    <row r="47" spans="2:17" ht="13.5" customHeight="1" x14ac:dyDescent="0.25">
      <c r="B47" s="140">
        <f>B43+1</f>
        <v>44272</v>
      </c>
      <c r="C47" s="91" t="s">
        <v>49</v>
      </c>
      <c r="D47" s="141">
        <v>-35411.11</v>
      </c>
      <c r="E47" s="91"/>
      <c r="H47" s="91"/>
    </row>
    <row r="48" spans="2:17" x14ac:dyDescent="0.25">
      <c r="B48" s="140">
        <f>B47</f>
        <v>44272</v>
      </c>
      <c r="C48" s="175" t="s">
        <v>92</v>
      </c>
      <c r="D48" s="141"/>
      <c r="E48" s="91"/>
    </row>
    <row r="49" spans="1:17" x14ac:dyDescent="0.25">
      <c r="B49" s="140"/>
      <c r="C49" t="s">
        <v>50</v>
      </c>
      <c r="D49" s="141"/>
      <c r="E49" s="120"/>
    </row>
    <row r="50" spans="1:17" s="101" customFormat="1" x14ac:dyDescent="0.25">
      <c r="A50"/>
      <c r="B50" s="140"/>
      <c r="C50" t="s">
        <v>51</v>
      </c>
      <c r="D50" s="124"/>
      <c r="E50" s="142">
        <f>SUM(D43:D50)</f>
        <v>-191888.57</v>
      </c>
      <c r="F50"/>
      <c r="G50"/>
      <c r="H50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 s="140">
        <f>$B$9</f>
        <v>44270</v>
      </c>
      <c r="C51" s="91" t="s">
        <v>52</v>
      </c>
      <c r="D51" s="122"/>
      <c r="E51" s="133"/>
      <c r="F51"/>
      <c r="G51"/>
      <c r="H51"/>
      <c r="I51"/>
      <c r="K51"/>
      <c r="L51"/>
      <c r="M51"/>
      <c r="N51"/>
      <c r="O51"/>
      <c r="P51"/>
      <c r="Q51"/>
    </row>
    <row r="52" spans="1:17" s="101" customFormat="1" x14ac:dyDescent="0.25">
      <c r="A52"/>
      <c r="B52" s="140">
        <f t="shared" ref="B52:B56" si="0">$B$9</f>
        <v>44270</v>
      </c>
      <c r="C52" s="91" t="s">
        <v>53</v>
      </c>
      <c r="D52" s="122"/>
      <c r="E52" s="133"/>
      <c r="F52"/>
      <c r="G52"/>
      <c r="H52"/>
      <c r="I52"/>
      <c r="K52"/>
      <c r="L52"/>
      <c r="M52"/>
      <c r="N52"/>
      <c r="O52"/>
      <c r="P52"/>
      <c r="Q52"/>
    </row>
    <row r="53" spans="1:17" s="101" customFormat="1" x14ac:dyDescent="0.25">
      <c r="A53"/>
      <c r="B53" s="140">
        <f t="shared" si="0"/>
        <v>44270</v>
      </c>
      <c r="C53" s="91" t="s">
        <v>68</v>
      </c>
      <c r="D53" s="143"/>
      <c r="E53" s="144"/>
      <c r="F53" s="133"/>
      <c r="G53"/>
      <c r="H53"/>
      <c r="I53"/>
      <c r="K53"/>
      <c r="L53"/>
      <c r="M53"/>
      <c r="N53"/>
      <c r="O53"/>
      <c r="P53"/>
      <c r="Q53"/>
    </row>
    <row r="54" spans="1:17" s="101" customFormat="1" ht="14.25" customHeight="1" x14ac:dyDescent="0.25">
      <c r="A54"/>
      <c r="B54" s="140">
        <f t="shared" si="0"/>
        <v>44270</v>
      </c>
      <c r="C54" s="91" t="s">
        <v>54</v>
      </c>
      <c r="D54" s="143"/>
      <c r="E54" s="145"/>
      <c r="F54" s="104"/>
      <c r="G54"/>
      <c r="H54"/>
      <c r="I54"/>
      <c r="K54"/>
      <c r="L54"/>
      <c r="M54"/>
      <c r="N54"/>
      <c r="O54"/>
      <c r="P54"/>
      <c r="Q54"/>
    </row>
    <row r="55" spans="1:17" s="101" customFormat="1" ht="14.25" customHeight="1" x14ac:dyDescent="0.25">
      <c r="A55"/>
      <c r="B55" s="140">
        <f t="shared" si="0"/>
        <v>44270</v>
      </c>
      <c r="C55" s="91" t="s">
        <v>55</v>
      </c>
      <c r="D55" s="143"/>
      <c r="E55" s="145"/>
      <c r="F55" s="104"/>
      <c r="G55"/>
      <c r="H55"/>
      <c r="I55"/>
      <c r="K55"/>
      <c r="L55"/>
      <c r="M55"/>
      <c r="N55"/>
      <c r="O55"/>
      <c r="P55"/>
      <c r="Q55"/>
    </row>
    <row r="56" spans="1:17" s="101" customFormat="1" x14ac:dyDescent="0.25">
      <c r="A56"/>
      <c r="B56" s="140">
        <f t="shared" si="0"/>
        <v>44270</v>
      </c>
      <c r="C56" s="91" t="s">
        <v>56</v>
      </c>
      <c r="D56" s="143"/>
      <c r="E56" s="146"/>
      <c r="F56" s="147"/>
      <c r="G56" s="93"/>
      <c r="H56" s="148"/>
      <c r="I56" s="148"/>
      <c r="K56"/>
      <c r="L56"/>
      <c r="M56"/>
      <c r="N56"/>
      <c r="O56"/>
      <c r="P56"/>
      <c r="Q56"/>
    </row>
    <row r="57" spans="1:17" s="101" customFormat="1" ht="12" customHeight="1" x14ac:dyDescent="0.25">
      <c r="A57"/>
      <c r="B57" s="149"/>
      <c r="C57" s="150"/>
      <c r="D57" s="151"/>
      <c r="E57" s="152"/>
      <c r="F57" s="153"/>
      <c r="G57" s="94"/>
      <c r="H57"/>
      <c r="I57"/>
      <c r="K57"/>
      <c r="L57"/>
      <c r="M57"/>
      <c r="N57"/>
      <c r="O57"/>
      <c r="P57"/>
      <c r="Q57"/>
    </row>
    <row r="58" spans="1:17" s="101" customFormat="1" x14ac:dyDescent="0.25">
      <c r="A58"/>
      <c r="B58" s="154" t="s">
        <v>57</v>
      </c>
      <c r="C58"/>
      <c r="D58" s="143"/>
      <c r="E58" s="152"/>
      <c r="F58" s="153"/>
      <c r="G58" s="94"/>
      <c r="H58"/>
      <c r="I58"/>
      <c r="K58"/>
      <c r="L58"/>
      <c r="M58"/>
      <c r="N58"/>
      <c r="O58"/>
      <c r="P58"/>
      <c r="Q58"/>
    </row>
    <row r="59" spans="1:17" s="101" customFormat="1" x14ac:dyDescent="0.25">
      <c r="A59"/>
      <c r="B59" s="140"/>
      <c r="C59" s="79"/>
      <c r="D59" s="143"/>
      <c r="E59" s="155"/>
      <c r="F59" s="133"/>
      <c r="G59" s="94"/>
      <c r="H59"/>
      <c r="I59"/>
      <c r="K59"/>
      <c r="L59"/>
      <c r="M59"/>
      <c r="N59"/>
      <c r="O59"/>
      <c r="P59"/>
      <c r="Q59"/>
    </row>
    <row r="60" spans="1:17" s="101" customFormat="1" x14ac:dyDescent="0.25">
      <c r="A60"/>
      <c r="B60" s="140"/>
      <c r="C60" s="79"/>
      <c r="D60" s="143"/>
      <c r="E60" s="156"/>
      <c r="F60" s="157"/>
      <c r="G60" s="94"/>
      <c r="H60"/>
      <c r="I60"/>
      <c r="K60"/>
      <c r="L60"/>
      <c r="M60"/>
      <c r="N60"/>
      <c r="O60"/>
      <c r="P60"/>
      <c r="Q60"/>
    </row>
    <row r="61" spans="1:17" s="101" customFormat="1" x14ac:dyDescent="0.25">
      <c r="A61"/>
      <c r="B61" s="140"/>
      <c r="C61" s="79"/>
      <c r="D61" s="122"/>
      <c r="E61" s="158"/>
      <c r="F61" s="157"/>
      <c r="G61" s="94"/>
      <c r="H61"/>
      <c r="I61"/>
      <c r="K61"/>
      <c r="L61"/>
      <c r="M61"/>
      <c r="N61"/>
      <c r="O61"/>
      <c r="P61"/>
      <c r="Q61"/>
    </row>
    <row r="62" spans="1:17" s="101" customFormat="1" x14ac:dyDescent="0.25">
      <c r="A62"/>
      <c r="B62" s="140"/>
      <c r="C62" s="159"/>
      <c r="D62" s="122"/>
      <c r="E62" s="152"/>
      <c r="F62" s="95"/>
      <c r="G62" s="95"/>
      <c r="H62"/>
      <c r="I62"/>
      <c r="K62"/>
      <c r="L62"/>
      <c r="M62"/>
      <c r="N62"/>
      <c r="O62"/>
      <c r="P62"/>
      <c r="Q62"/>
    </row>
    <row r="63" spans="1:17" s="101" customFormat="1" x14ac:dyDescent="0.25">
      <c r="A63"/>
      <c r="B63" s="149"/>
      <c r="C63" s="150"/>
      <c r="D63" s="151"/>
      <c r="E63" s="160"/>
      <c r="G63" s="94"/>
      <c r="H63"/>
      <c r="I63"/>
      <c r="K63"/>
      <c r="L63"/>
      <c r="M63"/>
      <c r="N63"/>
      <c r="O63"/>
      <c r="P63"/>
      <c r="Q63"/>
    </row>
    <row r="64" spans="1:17" s="101" customFormat="1" x14ac:dyDescent="0.25">
      <c r="A64"/>
      <c r="B64"/>
      <c r="C64"/>
      <c r="D64" s="122"/>
      <c r="E64" s="161"/>
      <c r="F64" s="161"/>
      <c r="G64" s="96"/>
      <c r="H64"/>
      <c r="I64"/>
      <c r="K64"/>
      <c r="L64"/>
      <c r="M64"/>
      <c r="N64"/>
      <c r="O64"/>
      <c r="P64"/>
      <c r="Q64"/>
    </row>
    <row r="65" spans="1:17" s="101" customFormat="1" x14ac:dyDescent="0.25">
      <c r="A65"/>
      <c r="B65" s="112" t="s">
        <v>58</v>
      </c>
      <c r="C65"/>
      <c r="D65" s="122">
        <f>SUM(D4:D56)</f>
        <v>2214571.7300000004</v>
      </c>
      <c r="E65" s="161"/>
      <c r="F65" s="122"/>
      <c r="G65" s="97"/>
      <c r="H65" s="133"/>
      <c r="I65"/>
      <c r="K65"/>
      <c r="L65"/>
      <c r="M65"/>
      <c r="N65"/>
      <c r="O65"/>
      <c r="P65"/>
      <c r="Q65"/>
    </row>
    <row r="66" spans="1:17" s="101" customFormat="1" x14ac:dyDescent="0.25">
      <c r="A66"/>
      <c r="B66" s="112"/>
      <c r="C66"/>
      <c r="D66" s="122"/>
      <c r="E66" s="162"/>
      <c r="F66" s="163"/>
      <c r="G66" s="98"/>
      <c r="H66"/>
      <c r="I66"/>
      <c r="K66"/>
      <c r="L66"/>
      <c r="M66"/>
      <c r="N66"/>
      <c r="O66"/>
      <c r="P66"/>
      <c r="Q66"/>
    </row>
    <row r="67" spans="1:17" x14ac:dyDescent="0.25">
      <c r="B67" s="112" t="s">
        <v>59</v>
      </c>
      <c r="D67" s="122">
        <f>+D59+D60+D61+D62+D63</f>
        <v>0</v>
      </c>
      <c r="E67" s="122"/>
      <c r="F67" s="164" t="s">
        <v>60</v>
      </c>
      <c r="G67" s="98"/>
      <c r="H67" s="133"/>
    </row>
    <row r="68" spans="1:17" x14ac:dyDescent="0.25">
      <c r="B68" s="112" t="s">
        <v>61</v>
      </c>
      <c r="D68" s="122"/>
      <c r="E68" s="147" t="str">
        <f>IF(D69&lt;0,"wire number below","")</f>
        <v>wire number below</v>
      </c>
      <c r="F68" s="164"/>
      <c r="G68" s="98"/>
    </row>
    <row r="69" spans="1:17" x14ac:dyDescent="0.25">
      <c r="B69" s="112" t="s">
        <v>62</v>
      </c>
      <c r="D69" s="165">
        <f>-D71</f>
        <v>-2214571.7300000004</v>
      </c>
      <c r="E69" s="177" t="s">
        <v>93</v>
      </c>
      <c r="F69" s="166"/>
      <c r="G69" s="98"/>
    </row>
    <row r="70" spans="1:17" x14ac:dyDescent="0.25">
      <c r="B70" s="112"/>
      <c r="D70" s="122" t="s">
        <v>16</v>
      </c>
      <c r="E70" s="167"/>
      <c r="F70" s="163"/>
      <c r="G70" s="100"/>
    </row>
    <row r="71" spans="1:17" x14ac:dyDescent="0.25">
      <c r="B71" s="112" t="s">
        <v>63</v>
      </c>
      <c r="D71" s="122">
        <f>+D65+D67</f>
        <v>2214571.7300000004</v>
      </c>
      <c r="E71" s="133"/>
      <c r="F71" s="163"/>
      <c r="G71" s="100"/>
    </row>
    <row r="72" spans="1:17" x14ac:dyDescent="0.25">
      <c r="B72" s="112" t="s">
        <v>64</v>
      </c>
      <c r="D72" s="122">
        <f>+D69+D71</f>
        <v>0</v>
      </c>
      <c r="E72" s="168"/>
      <c r="G72" s="96"/>
      <c r="H72" t="s">
        <v>16</v>
      </c>
    </row>
    <row r="73" spans="1:17" x14ac:dyDescent="0.25">
      <c r="D73" s="122"/>
      <c r="F73" s="133"/>
      <c r="G73" s="94"/>
    </row>
    <row r="74" spans="1:17" x14ac:dyDescent="0.25">
      <c r="B74" s="113"/>
      <c r="C74" s="91"/>
      <c r="D74" s="122"/>
      <c r="G74" s="94"/>
    </row>
    <row r="75" spans="1:17" x14ac:dyDescent="0.25">
      <c r="D75" s="122"/>
      <c r="G75" s="94"/>
    </row>
    <row r="76" spans="1:17" x14ac:dyDescent="0.25">
      <c r="D76" s="122"/>
      <c r="G76" s="94"/>
    </row>
    <row r="77" spans="1:17" x14ac:dyDescent="0.25">
      <c r="D77" s="169"/>
      <c r="E77" s="133"/>
      <c r="G77" s="94"/>
    </row>
    <row r="78" spans="1:17" x14ac:dyDescent="0.25">
      <c r="D78" s="122"/>
      <c r="E78" s="133"/>
      <c r="G78" s="94"/>
    </row>
    <row r="79" spans="1:17" x14ac:dyDescent="0.25">
      <c r="D79" s="122"/>
      <c r="E79" s="133"/>
      <c r="G79" s="94"/>
    </row>
    <row r="80" spans="1:17" x14ac:dyDescent="0.25">
      <c r="D80" s="122"/>
      <c r="G80" s="94"/>
    </row>
    <row r="81" spans="1:17" x14ac:dyDescent="0.25">
      <c r="D81" s="105"/>
      <c r="E81" s="133"/>
      <c r="G81" s="94"/>
    </row>
    <row r="82" spans="1:17" x14ac:dyDescent="0.25">
      <c r="D82" s="122"/>
      <c r="E82" s="133"/>
      <c r="G82" s="94"/>
    </row>
    <row r="83" spans="1:17" s="101" customFormat="1" x14ac:dyDescent="0.25">
      <c r="A83"/>
      <c r="B83"/>
      <c r="C83"/>
      <c r="D83" s="170"/>
      <c r="E83"/>
      <c r="F83"/>
      <c r="G83" s="94"/>
      <c r="H83"/>
      <c r="I83"/>
      <c r="K83"/>
      <c r="L83"/>
      <c r="M83"/>
      <c r="N83"/>
      <c r="O83"/>
      <c r="P83"/>
      <c r="Q83"/>
    </row>
    <row r="84" spans="1:17" s="101" customFormat="1" x14ac:dyDescent="0.25">
      <c r="A84"/>
      <c r="B84"/>
      <c r="C84"/>
      <c r="D84" s="170"/>
      <c r="E84"/>
      <c r="F84"/>
      <c r="G84" s="94"/>
      <c r="H84"/>
      <c r="I84"/>
      <c r="K84"/>
      <c r="L84"/>
      <c r="M84"/>
      <c r="N84"/>
      <c r="O84"/>
      <c r="P84"/>
      <c r="Q84"/>
    </row>
    <row r="85" spans="1:17" s="101" customFormat="1" x14ac:dyDescent="0.25">
      <c r="A85"/>
      <c r="B85"/>
      <c r="C85"/>
      <c r="D85" s="170"/>
      <c r="E85"/>
      <c r="F85"/>
      <c r="G85"/>
      <c r="H85"/>
      <c r="I85"/>
      <c r="K85"/>
      <c r="L85"/>
      <c r="M85"/>
      <c r="N85"/>
      <c r="O85"/>
      <c r="P85"/>
      <c r="Q85"/>
    </row>
    <row r="86" spans="1:17" s="101" customFormat="1" x14ac:dyDescent="0.25">
      <c r="A86"/>
      <c r="B86"/>
      <c r="C86"/>
      <c r="D86" s="122"/>
      <c r="E86"/>
      <c r="F86"/>
      <c r="G86"/>
      <c r="H86"/>
      <c r="I86"/>
      <c r="K86"/>
      <c r="L86"/>
      <c r="M86"/>
      <c r="N86"/>
      <c r="O86"/>
      <c r="P86"/>
      <c r="Q86"/>
    </row>
    <row r="87" spans="1:17" s="101" customFormat="1" x14ac:dyDescent="0.25">
      <c r="A87"/>
      <c r="B87"/>
      <c r="C87"/>
      <c r="D87" s="170"/>
      <c r="E87"/>
      <c r="F87"/>
      <c r="G87"/>
      <c r="H87"/>
      <c r="I87"/>
      <c r="K87"/>
      <c r="L87"/>
      <c r="M87"/>
      <c r="N87"/>
      <c r="O87"/>
      <c r="P87"/>
      <c r="Q87"/>
    </row>
    <row r="88" spans="1:17" s="101" customFormat="1" x14ac:dyDescent="0.25">
      <c r="A88"/>
      <c r="B88"/>
      <c r="C88"/>
      <c r="D88" s="122"/>
      <c r="E88" s="122"/>
      <c r="F88"/>
      <c r="G88"/>
      <c r="H88"/>
      <c r="I88"/>
      <c r="K88"/>
      <c r="L88"/>
      <c r="M88"/>
      <c r="N88"/>
      <c r="O88"/>
      <c r="P88"/>
      <c r="Q88"/>
    </row>
    <row r="89" spans="1:17" s="101" customFormat="1" x14ac:dyDescent="0.25">
      <c r="A89"/>
      <c r="B89"/>
      <c r="C89"/>
      <c r="D89" s="170"/>
      <c r="E89"/>
      <c r="F89"/>
      <c r="G89"/>
      <c r="H89"/>
      <c r="I89"/>
      <c r="K89"/>
      <c r="L89"/>
      <c r="M89"/>
      <c r="N89"/>
      <c r="O89"/>
      <c r="P89"/>
      <c r="Q89"/>
    </row>
    <row r="90" spans="1:17" s="101" customFormat="1" x14ac:dyDescent="0.25">
      <c r="A90"/>
      <c r="B90"/>
      <c r="C90"/>
      <c r="D90" s="170"/>
      <c r="E90" s="170"/>
      <c r="F90" s="170"/>
      <c r="G90" s="170"/>
      <c r="H90"/>
      <c r="I90" s="171"/>
      <c r="K90"/>
      <c r="L90"/>
      <c r="M90"/>
      <c r="N90"/>
      <c r="O90"/>
      <c r="P90"/>
      <c r="Q90"/>
    </row>
    <row r="91" spans="1:17" s="101" customFormat="1" x14ac:dyDescent="0.25">
      <c r="A91"/>
      <c r="B91"/>
      <c r="C91"/>
      <c r="D91"/>
      <c r="E91"/>
      <c r="F91" s="172"/>
      <c r="G91"/>
      <c r="H91"/>
      <c r="I91"/>
      <c r="K91"/>
      <c r="L91"/>
      <c r="M91"/>
      <c r="N91"/>
      <c r="O91"/>
      <c r="P91"/>
      <c r="Q91"/>
    </row>
    <row r="93" spans="1:17" s="101" customFormat="1" x14ac:dyDescent="0.25">
      <c r="A93"/>
      <c r="B93"/>
      <c r="C93"/>
      <c r="D93"/>
      <c r="E93" s="171"/>
      <c r="F93"/>
      <c r="G93"/>
      <c r="H93"/>
      <c r="I93"/>
      <c r="K93"/>
      <c r="L93"/>
      <c r="M93"/>
      <c r="N93"/>
      <c r="O93"/>
      <c r="P93"/>
      <c r="Q93"/>
    </row>
    <row r="96" spans="1:17" s="101" customFormat="1" x14ac:dyDescent="0.25">
      <c r="A96"/>
      <c r="B96"/>
      <c r="C96"/>
      <c r="D96"/>
      <c r="E96" s="173"/>
      <c r="F96" s="171"/>
      <c r="G96"/>
      <c r="H96"/>
      <c r="I96"/>
      <c r="K96"/>
      <c r="L96"/>
      <c r="M96"/>
      <c r="N96"/>
      <c r="O96"/>
      <c r="P96"/>
      <c r="Q96"/>
    </row>
    <row r="98" spans="1:17" s="101" customFormat="1" x14ac:dyDescent="0.25">
      <c r="A98"/>
      <c r="B98"/>
      <c r="C98"/>
      <c r="D98"/>
      <c r="E98" s="133"/>
      <c r="F98"/>
      <c r="G98"/>
      <c r="H98"/>
      <c r="I98"/>
      <c r="K98"/>
      <c r="L98"/>
      <c r="M98"/>
      <c r="N98"/>
      <c r="O98"/>
      <c r="P98"/>
      <c r="Q98"/>
    </row>
    <row r="103" spans="1:17" x14ac:dyDescent="0.25">
      <c r="D103" s="174"/>
    </row>
  </sheetData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07C0-54BD-4A1E-B1F0-E7E370C5995E}">
  <dimension ref="A1:Q87"/>
  <sheetViews>
    <sheetView topLeftCell="A7" workbookViewId="0">
      <selection activeCell="D40" sqref="D40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30.140625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94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'[1]03 17'!B10</f>
        <v>44271</v>
      </c>
      <c r="C5" t="s">
        <v>33</v>
      </c>
      <c r="D5" s="92">
        <v>86651.39</v>
      </c>
      <c r="E5" s="118"/>
      <c r="F5" s="113"/>
      <c r="J5" s="102"/>
    </row>
    <row r="6" spans="1:10" x14ac:dyDescent="0.25">
      <c r="A6" s="116" t="s">
        <v>34</v>
      </c>
      <c r="B6" s="113">
        <f>+B5+1</f>
        <v>44272</v>
      </c>
      <c r="C6" t="s">
        <v>35</v>
      </c>
      <c r="D6" s="185" t="s">
        <v>95</v>
      </c>
      <c r="E6" s="119"/>
      <c r="F6" s="113"/>
    </row>
    <row r="7" spans="1:10" x14ac:dyDescent="0.25">
      <c r="A7" s="116" t="s">
        <v>36</v>
      </c>
      <c r="B7" s="113">
        <f>+B6+1</f>
        <v>44273</v>
      </c>
      <c r="C7" t="s">
        <v>33</v>
      </c>
      <c r="D7" s="92">
        <v>83998.39</v>
      </c>
      <c r="E7" s="120"/>
      <c r="F7" s="113"/>
    </row>
    <row r="8" spans="1:10" x14ac:dyDescent="0.25">
      <c r="A8" s="116" t="s">
        <v>37</v>
      </c>
      <c r="B8" s="113">
        <f>+B7+1</f>
        <v>44274</v>
      </c>
      <c r="C8" t="s">
        <v>33</v>
      </c>
      <c r="D8" s="92">
        <v>206340.08</v>
      </c>
      <c r="E8" s="119"/>
      <c r="F8" s="113"/>
    </row>
    <row r="9" spans="1:10" x14ac:dyDescent="0.25">
      <c r="A9" s="116" t="s">
        <v>38</v>
      </c>
      <c r="B9" s="113">
        <f>+B8+3</f>
        <v>44277</v>
      </c>
      <c r="C9" t="s">
        <v>33</v>
      </c>
      <c r="D9" s="92">
        <v>101324.47</v>
      </c>
      <c r="E9" s="121"/>
      <c r="F9" s="113"/>
    </row>
    <row r="10" spans="1:10" x14ac:dyDescent="0.25">
      <c r="B10" s="113">
        <f>+$B$9+1</f>
        <v>44278</v>
      </c>
      <c r="C10" s="91" t="s">
        <v>39</v>
      </c>
      <c r="D10" s="122">
        <v>-919827.9</v>
      </c>
      <c r="E10" s="91" t="s">
        <v>96</v>
      </c>
      <c r="F10" s="123"/>
      <c r="G10" s="91"/>
    </row>
    <row r="11" spans="1:10" x14ac:dyDescent="0.25">
      <c r="B11" s="113">
        <f>+$B$9+1</f>
        <v>44278</v>
      </c>
      <c r="C11" t="s">
        <v>40</v>
      </c>
      <c r="D11" s="124"/>
      <c r="E11" s="125"/>
      <c r="F11" s="126"/>
    </row>
    <row r="12" spans="1:10" x14ac:dyDescent="0.25">
      <c r="B12" s="113">
        <f>B9</f>
        <v>44277</v>
      </c>
      <c r="C12" s="91" t="s">
        <v>41</v>
      </c>
      <c r="D12" s="122">
        <f>-4721.17-409853.43</f>
        <v>-414574.6</v>
      </c>
      <c r="E12" s="181" t="s">
        <v>97</v>
      </c>
    </row>
    <row r="13" spans="1:10" x14ac:dyDescent="0.25">
      <c r="B13" s="113">
        <f>B9</f>
        <v>44277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44274</v>
      </c>
      <c r="C15" s="79" t="s">
        <v>82</v>
      </c>
      <c r="D15" s="122">
        <v>5343.71</v>
      </c>
      <c r="E15" s="91"/>
      <c r="F15" s="132"/>
    </row>
    <row r="16" spans="1:10" x14ac:dyDescent="0.25">
      <c r="B16" s="131"/>
      <c r="C16" s="79"/>
      <c r="D16" s="122"/>
      <c r="E16" s="120"/>
      <c r="F16" s="133"/>
    </row>
    <row r="17" spans="2:17" x14ac:dyDescent="0.25">
      <c r="B17" s="131"/>
      <c r="C17" s="79"/>
      <c r="D17" s="122"/>
      <c r="E17" s="120"/>
      <c r="F17" s="133"/>
    </row>
    <row r="18" spans="2:17" x14ac:dyDescent="0.25">
      <c r="B18" s="131"/>
      <c r="C18" s="79"/>
      <c r="D18" s="122"/>
      <c r="E18" s="120"/>
      <c r="F18" s="133"/>
    </row>
    <row r="19" spans="2:17" x14ac:dyDescent="0.25">
      <c r="B19" s="131"/>
      <c r="C19" s="79"/>
      <c r="D19" s="122"/>
      <c r="E19" s="120"/>
      <c r="F19" s="133"/>
    </row>
    <row r="20" spans="2:17" x14ac:dyDescent="0.25">
      <c r="B20" s="131"/>
      <c r="C20" s="79"/>
      <c r="D20" s="122"/>
      <c r="E20" s="120"/>
      <c r="F20" s="133"/>
    </row>
    <row r="21" spans="2:17" s="128" customFormat="1" x14ac:dyDescent="0.25">
      <c r="B21" s="129"/>
      <c r="D21" s="130"/>
      <c r="E21" s="130"/>
      <c r="J21" s="103"/>
    </row>
    <row r="22" spans="2:17" x14ac:dyDescent="0.25">
      <c r="B22" s="113"/>
      <c r="C22" t="s">
        <v>43</v>
      </c>
      <c r="D22" s="122">
        <v>6527786.5999999996</v>
      </c>
      <c r="E22" s="120"/>
      <c r="J22" s="102"/>
    </row>
    <row r="23" spans="2:17" x14ac:dyDescent="0.25">
      <c r="B23" s="113"/>
      <c r="C23" s="79" t="s">
        <v>44</v>
      </c>
      <c r="D23" s="122">
        <v>203374.86</v>
      </c>
      <c r="E23" s="134"/>
      <c r="J23" s="102"/>
    </row>
    <row r="24" spans="2:17" x14ac:dyDescent="0.25">
      <c r="B24" s="113"/>
      <c r="C24" s="79" t="s">
        <v>45</v>
      </c>
      <c r="D24" s="122">
        <v>291768.81</v>
      </c>
      <c r="E24" s="135"/>
      <c r="F24" s="133"/>
      <c r="J24" s="102"/>
    </row>
    <row r="25" spans="2:17" ht="12.75" customHeight="1" x14ac:dyDescent="0.25">
      <c r="B25" s="113"/>
      <c r="C25" s="91" t="s">
        <v>46</v>
      </c>
      <c r="D25" s="122"/>
      <c r="E25" s="13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36"/>
      <c r="C26" s="137"/>
      <c r="D26" s="138"/>
      <c r="E26" s="13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0">
        <f>B28</f>
        <v>44278</v>
      </c>
      <c r="C27" s="91" t="s">
        <v>47</v>
      </c>
      <c r="D27" s="141">
        <v>-1389.56</v>
      </c>
      <c r="E27" s="79"/>
      <c r="H27" s="91"/>
    </row>
    <row r="28" spans="2:17" ht="13.5" customHeight="1" x14ac:dyDescent="0.25">
      <c r="B28" s="140">
        <f>B29</f>
        <v>44278</v>
      </c>
      <c r="C28" t="s">
        <v>65</v>
      </c>
      <c r="D28" s="141">
        <v>-178016.12</v>
      </c>
      <c r="E28" s="79"/>
      <c r="H28" s="91"/>
    </row>
    <row r="29" spans="2:17" ht="13.5" customHeight="1" x14ac:dyDescent="0.25">
      <c r="B29" s="140">
        <f>B30+1</f>
        <v>44278</v>
      </c>
      <c r="C29" t="s">
        <v>66</v>
      </c>
      <c r="D29" s="141"/>
      <c r="E29" s="91"/>
      <c r="H29" s="91"/>
    </row>
    <row r="30" spans="2:17" ht="13.5" customHeight="1" x14ac:dyDescent="0.25">
      <c r="B30" s="140">
        <f>B9</f>
        <v>44277</v>
      </c>
      <c r="C30" t="s">
        <v>48</v>
      </c>
      <c r="D30" s="141">
        <v>-6071.41</v>
      </c>
      <c r="E30" s="91"/>
      <c r="H30" s="91"/>
    </row>
    <row r="31" spans="2:17" ht="13.5" customHeight="1" x14ac:dyDescent="0.25">
      <c r="B31" s="140">
        <f>B27+1</f>
        <v>44279</v>
      </c>
      <c r="C31" t="s">
        <v>49</v>
      </c>
      <c r="D31" s="141">
        <v>-25935.23</v>
      </c>
      <c r="E31" s="91"/>
      <c r="H31" s="91"/>
    </row>
    <row r="32" spans="2:17" x14ac:dyDescent="0.25">
      <c r="B32" s="140">
        <f>B31</f>
        <v>44279</v>
      </c>
      <c r="C32" t="s">
        <v>98</v>
      </c>
      <c r="D32" s="141">
        <v>-16070.5</v>
      </c>
      <c r="E32" s="91"/>
    </row>
    <row r="33" spans="1:17" x14ac:dyDescent="0.25">
      <c r="B33" s="140"/>
      <c r="C33" t="s">
        <v>50</v>
      </c>
      <c r="D33" s="141">
        <v>-4000</v>
      </c>
      <c r="E33" s="120"/>
    </row>
    <row r="34" spans="1:17" s="101" customFormat="1" x14ac:dyDescent="0.25">
      <c r="A34"/>
      <c r="B34" s="140"/>
      <c r="C34" t="s">
        <v>51</v>
      </c>
      <c r="D34" s="124"/>
      <c r="E34" s="142">
        <f>SUM(D27:D34)</f>
        <v>-231482.82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>$B$9</f>
        <v>44277</v>
      </c>
      <c r="C35" t="s">
        <v>52</v>
      </c>
      <c r="D35" s="122"/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ref="B36:B40" si="0">$B$9</f>
        <v>44277</v>
      </c>
      <c r="C36" t="s">
        <v>53</v>
      </c>
      <c r="D36" s="122">
        <v>-1461840.03</v>
      </c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si="0"/>
        <v>44277</v>
      </c>
      <c r="C37" t="s">
        <v>99</v>
      </c>
      <c r="D37" s="143">
        <v>-10703.03</v>
      </c>
      <c r="E37" s="144"/>
      <c r="F37" s="133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44277</v>
      </c>
      <c r="C38" s="91" t="s">
        <v>54</v>
      </c>
      <c r="D38" s="143">
        <v>-2036.44</v>
      </c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44277</v>
      </c>
      <c r="C39" s="91" t="s">
        <v>55</v>
      </c>
      <c r="D39" s="143">
        <v>-94768.73</v>
      </c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si="0"/>
        <v>44277</v>
      </c>
      <c r="C40" s="91" t="s">
        <v>56</v>
      </c>
      <c r="D40" s="143">
        <f>-270901.98-131630.29</f>
        <v>-402532.27</v>
      </c>
      <c r="E40" s="146"/>
      <c r="F40" s="147"/>
      <c r="G40" s="93"/>
      <c r="H40" s="148"/>
      <c r="I40" s="148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49"/>
      <c r="C41" s="150"/>
      <c r="D41" s="151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54" t="s">
        <v>57</v>
      </c>
      <c r="C42"/>
      <c r="D42" s="143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/>
      <c r="C43" s="79"/>
      <c r="D43" s="143"/>
      <c r="E43" s="155"/>
      <c r="F43" s="13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6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22"/>
      <c r="E45" s="158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159"/>
      <c r="D46" s="122"/>
      <c r="E46" s="152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9"/>
      <c r="C47" s="150"/>
      <c r="D47" s="151"/>
      <c r="E47" s="160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1"/>
      <c r="F48" s="161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3968822.4899999979</v>
      </c>
      <c r="E49" s="161"/>
      <c r="F49" s="122"/>
      <c r="G49" s="97"/>
      <c r="H49" s="133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2"/>
      <c r="F50" s="163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0</v>
      </c>
      <c r="E51" s="122"/>
      <c r="F51" s="164" t="s">
        <v>60</v>
      </c>
      <c r="G51" s="98"/>
      <c r="H51" s="133"/>
    </row>
    <row r="52" spans="1:17" x14ac:dyDescent="0.25">
      <c r="B52" s="112" t="s">
        <v>61</v>
      </c>
      <c r="D52" s="122"/>
      <c r="E52" s="147" t="str">
        <f>IF(D53&lt;0,"wire number below","")</f>
        <v>wire number below</v>
      </c>
      <c r="F52" s="164"/>
      <c r="G52" s="98"/>
    </row>
    <row r="53" spans="1:17" x14ac:dyDescent="0.25">
      <c r="B53" s="112" t="s">
        <v>62</v>
      </c>
      <c r="D53" s="165">
        <f>-D55</f>
        <v>-3968822.4899999979</v>
      </c>
      <c r="E53" s="99" t="s">
        <v>100</v>
      </c>
      <c r="F53" s="166"/>
      <c r="G53" s="98"/>
    </row>
    <row r="54" spans="1:17" x14ac:dyDescent="0.25">
      <c r="B54" s="112"/>
      <c r="D54" s="122" t="s">
        <v>16</v>
      </c>
      <c r="E54" s="167"/>
      <c r="F54" s="163"/>
      <c r="G54" s="100"/>
    </row>
    <row r="55" spans="1:17" x14ac:dyDescent="0.25">
      <c r="B55" s="112" t="s">
        <v>63</v>
      </c>
      <c r="D55" s="122">
        <f>+D49+D51</f>
        <v>3968822.4899999979</v>
      </c>
      <c r="E55" s="133"/>
      <c r="F55" s="163"/>
      <c r="G55" s="100"/>
    </row>
    <row r="56" spans="1:17" x14ac:dyDescent="0.25">
      <c r="B56" s="112" t="s">
        <v>64</v>
      </c>
      <c r="D56" s="122">
        <f>+D53+D55</f>
        <v>0</v>
      </c>
      <c r="E56" s="168"/>
      <c r="G56" s="96"/>
      <c r="H56" t="s">
        <v>16</v>
      </c>
    </row>
    <row r="57" spans="1:17" x14ac:dyDescent="0.25">
      <c r="D57" s="122"/>
      <c r="F57" s="133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69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G64" s="94"/>
    </row>
    <row r="65" spans="1:17" x14ac:dyDescent="0.25">
      <c r="D65" s="105"/>
      <c r="E65" s="133"/>
      <c r="G65" s="94"/>
    </row>
    <row r="66" spans="1:17" x14ac:dyDescent="0.25">
      <c r="D66" s="122"/>
      <c r="E66" s="133"/>
      <c r="G66" s="94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0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 s="170"/>
      <c r="F74" s="170"/>
      <c r="G74" s="170"/>
      <c r="H74"/>
      <c r="I74" s="171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2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1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3"/>
      <c r="F80" s="171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3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03 10</vt:lpstr>
      <vt:lpstr>03 17</vt:lpstr>
      <vt:lpstr>03 24</vt:lpstr>
      <vt:lpstr>'03 10'!Print_Area</vt:lpstr>
      <vt:lpstr>'03 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2021-03-25T15:20:48Z</dcterms:modified>
</cp:coreProperties>
</file>